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730" windowHeight="9465"/>
  </bookViews>
  <sheets>
    <sheet name="LABORATOR +AN.PAT-TOTAL" sheetId="1" r:id="rId1"/>
  </sheets>
  <definedNames>
    <definedName name="_xlnm._FilterDatabase" localSheetId="0" hidden="1">'LABORATOR +AN.PAT-TOTAL'!$A$7:$J$105</definedName>
    <definedName name="_xlnm.Print_Area" localSheetId="0">'LABORATOR +AN.PAT-TOTAL'!$A$1:$J$120</definedName>
    <definedName name="_xlnm.Print_Titles" localSheetId="0">'LABORATOR +AN.PAT-TOTAL'!$A:$B,'LABORATOR +AN.PAT-TOTAL'!$7:$8</definedName>
  </definedNames>
  <calcPr calcId="125725"/>
</workbook>
</file>

<file path=xl/calcChain.xml><?xml version="1.0" encoding="utf-8"?>
<calcChain xmlns="http://schemas.openxmlformats.org/spreadsheetml/2006/main">
  <c r="E105" i="1"/>
  <c r="F105"/>
  <c r="G105"/>
  <c r="H105"/>
  <c r="I105"/>
  <c r="J105"/>
  <c r="H120"/>
  <c r="J98"/>
  <c r="J93"/>
  <c r="J88"/>
  <c r="J87"/>
  <c r="J81"/>
  <c r="J74"/>
  <c r="J73"/>
  <c r="J68"/>
  <c r="J65"/>
  <c r="J60"/>
  <c r="J59"/>
  <c r="J56"/>
  <c r="J53"/>
  <c r="J51"/>
  <c r="J46"/>
  <c r="J35"/>
  <c r="J34"/>
  <c r="J33"/>
  <c r="J29"/>
  <c r="J28"/>
  <c r="J26"/>
  <c r="J23"/>
  <c r="J21"/>
  <c r="J19"/>
  <c r="J17"/>
  <c r="J15"/>
  <c r="J14"/>
  <c r="J13"/>
  <c r="J10"/>
  <c r="H98" l="1"/>
  <c r="H46"/>
  <c r="E66"/>
  <c r="D69"/>
  <c r="D73" l="1"/>
  <c r="H73"/>
  <c r="H93"/>
  <c r="H88"/>
  <c r="H87"/>
  <c r="H81"/>
  <c r="H74"/>
  <c r="H68"/>
  <c r="H65"/>
  <c r="H60"/>
  <c r="H59"/>
  <c r="H56"/>
  <c r="H53"/>
  <c r="H51"/>
  <c r="H35"/>
  <c r="H34"/>
  <c r="H33"/>
  <c r="H29"/>
  <c r="H28"/>
  <c r="H26"/>
  <c r="H23"/>
  <c r="H21"/>
  <c r="H19"/>
  <c r="H17"/>
  <c r="H15"/>
  <c r="H14"/>
  <c r="H13"/>
  <c r="H10"/>
  <c r="D90" l="1"/>
  <c r="D120" l="1"/>
  <c r="E120"/>
  <c r="F120"/>
  <c r="G113"/>
  <c r="G114"/>
  <c r="G115"/>
  <c r="G116"/>
  <c r="G117"/>
  <c r="G118"/>
  <c r="G119" l="1"/>
  <c r="G120" s="1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D105" l="1"/>
</calcChain>
</file>

<file path=xl/sharedStrings.xml><?xml version="1.0" encoding="utf-8"?>
<sst xmlns="http://schemas.openxmlformats.org/spreadsheetml/2006/main" count="332" uniqueCount="226">
  <si>
    <t>LABORATOARE ANALIZE MEDICALE</t>
  </si>
  <si>
    <t>CONTRACTE PARACLINIC</t>
  </si>
  <si>
    <t>PUNCTAJE CONFORM CRITERII ANEXA 19</t>
  </si>
  <si>
    <t>NR.CRT.</t>
  </si>
  <si>
    <t>CONTR.P</t>
  </si>
  <si>
    <t>FURNIZOR</t>
  </si>
  <si>
    <t>CRITERIUL EVALUARE</t>
  </si>
  <si>
    <t>CRITERIUL CALITATE</t>
  </si>
  <si>
    <t>CAPACITATE TEHNICA</t>
  </si>
  <si>
    <t>RESURSE UMANE</t>
  </si>
  <si>
    <t>TOTAL LOGISTICA</t>
  </si>
  <si>
    <t xml:space="preserve">TOTAL </t>
  </si>
  <si>
    <t>SR EN ISO/CEI  15189</t>
  </si>
  <si>
    <t>Participare la scheme de testare a competentei pentru laboratoarele de analize medicale- participari 2015- punctaj</t>
  </si>
  <si>
    <t>P0002</t>
  </si>
  <si>
    <t>SCM POLI-MED APACA</t>
  </si>
  <si>
    <t>DA</t>
  </si>
  <si>
    <t>P0006</t>
  </si>
  <si>
    <t>SC HIPOCRAT 2000 SRL</t>
  </si>
  <si>
    <t>P0007</t>
  </si>
  <si>
    <t>SC IOROVI MEDICA IMPEX SRL</t>
  </si>
  <si>
    <t>P0013</t>
  </si>
  <si>
    <t>Institutul National de Geriatrie şi Gerontologie Ana Aslan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</si>
  <si>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</si>
  <si>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</si>
  <si>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</si>
  <si>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</si>
  <si>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</si>
  <si>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</si>
  <si>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</si>
  <si>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</si>
  <si>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P0062</t>
  </si>
  <si>
    <t>P0067</t>
  </si>
  <si>
    <t>I.D.S. LABORATORIES SRL</t>
  </si>
  <si>
    <t>P0068</t>
  </si>
  <si>
    <t>S.C. KORONA MEDCOM S.R.L.</t>
  </si>
  <si>
    <t>P0072</t>
  </si>
  <si>
    <t>SC SANADOR SRL</t>
  </si>
  <si>
    <t>P0073</t>
  </si>
  <si>
    <t>SC CRESTINA MEDICALA MUNPOSAN '94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</si>
  <si>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</si>
  <si>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</si>
  <si>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</si>
  <si>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</si>
  <si>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</si>
  <si>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</si>
  <si>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</si>
  <si>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>SC MEDCENTER SRL</t>
  </si>
  <si>
    <t>P0086</t>
  </si>
  <si>
    <t>S.C. MEDICTEST S.R.L.</t>
  </si>
  <si>
    <t>P0089</t>
  </si>
  <si>
    <t>S.C. CLINICA ROMGERMED S.R.L.</t>
  </si>
  <si>
    <t>P0090</t>
  </si>
  <si>
    <t>S.C. ALCOS 99 S.R.L.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</si>
  <si>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</si>
  <si>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</si>
  <si>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</si>
  <si>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</si>
  <si>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</si>
  <si>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</si>
  <si>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</si>
  <si>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</si>
  <si>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</si>
  <si>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</si>
  <si>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</si>
  <si>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</si>
  <si>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P0109</t>
  </si>
  <si>
    <t>S.C. FOCUS LAB PLUS S.R.L</t>
  </si>
  <si>
    <t>P0112</t>
  </si>
  <si>
    <t>SC CENTRUL MEDICAL MED AS 2003 SRL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</si>
  <si>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</si>
  <si>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</si>
  <si>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</si>
  <si>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</si>
  <si>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</si>
  <si>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</si>
  <si>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</si>
  <si>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</si>
  <si>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</si>
  <si>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</si>
  <si>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</si>
  <si>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</si>
  <si>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</si>
  <si>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</si>
  <si>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</si>
  <si>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</si>
  <si>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</si>
  <si>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</si>
  <si>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</si>
  <si>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</si>
  <si>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</si>
  <si>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</si>
  <si>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P0128</t>
  </si>
  <si>
    <t>S.C ENDOCENTER MEDICINA INTEGRATIVA S.R.L.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</si>
  <si>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</si>
  <si>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</si>
  <si>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</si>
  <si>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</si>
  <si>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</si>
  <si>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</si>
  <si>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</si>
  <si>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</si>
  <si>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</si>
  <si>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</si>
  <si>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</si>
  <si>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</si>
  <si>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</si>
  <si>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</si>
  <si>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</si>
  <si>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</si>
  <si>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</si>
  <si>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</si>
  <si>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</si>
  <si>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</si>
  <si>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</si>
  <si>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</si>
  <si>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</si>
  <si>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</si>
  <si>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</si>
  <si>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</si>
  <si>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</si>
  <si>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</si>
  <si>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</si>
  <si>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</si>
  <si>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</si>
  <si>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</si>
  <si>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</si>
  <si>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</si>
  <si>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</si>
  <si>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</si>
  <si>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</si>
  <si>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</si>
  <si>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</si>
  <si>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</si>
  <si>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</si>
  <si>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</si>
  <si>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</si>
  <si>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</si>
  <si>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</si>
  <si>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</si>
  <si>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</si>
  <si>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</si>
  <si>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P0217</t>
  </si>
  <si>
    <t>S.C. ROMAR DIAGNOSTIC CENTER S.R.L.</t>
  </si>
  <si>
    <t>P0218</t>
  </si>
  <si>
    <t>TINOS CLINIC SRL</t>
  </si>
  <si>
    <t>P0227</t>
  </si>
  <si>
    <t>SC CMI dr.IACOBESCU ANCA SRL</t>
  </si>
  <si>
    <t>P0229</t>
  </si>
  <si>
    <t>SC" TOTAL DIAGNOSTIC "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</si>
  <si>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</si>
  <si>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</si>
  <si>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</si>
  <si>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</si>
  <si>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</si>
  <si>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</si>
  <si>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P0244</t>
  </si>
  <si>
    <t>MUNOR CRIS MEDICA S.R.L.</t>
  </si>
  <si>
    <t>P0248</t>
  </si>
  <si>
    <t>SC MEDLIFE SA BUCURESTI - SUCURSALA BUCURESTI</t>
  </si>
  <si>
    <t>P0250</t>
  </si>
  <si>
    <t>SC EGO TEST LAB SRL</t>
  </si>
  <si>
    <t>P0252</t>
  </si>
  <si>
    <t>SC MEDIC ART LAB SRL</t>
  </si>
  <si>
    <t>P0253</t>
  </si>
  <si>
    <t>BIOCLINICA SRL</t>
  </si>
  <si>
    <t>P0260</t>
  </si>
  <si>
    <t>APT MEDICA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</si>
  <si>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</si>
  <si>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</si>
  <si>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</si>
  <si>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</si>
  <si>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</si>
  <si>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</si>
  <si>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</si>
  <si>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</si>
  <si>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P0267</t>
  </si>
  <si>
    <t>SC MEDICAL DAY SRL</t>
  </si>
  <si>
    <t>P0268</t>
  </si>
  <si>
    <t>Sp.Cl. N.MALAXA</t>
  </si>
  <si>
    <t>P0269</t>
  </si>
  <si>
    <t>ZOSTALAB SRL</t>
  </si>
  <si>
    <t>P0271</t>
  </si>
  <si>
    <t>BIOTECH SRL</t>
  </si>
  <si>
    <t>P0272</t>
  </si>
  <si>
    <t>SC MARY - CRIS MED SRL</t>
  </si>
  <si>
    <t>P0274</t>
  </si>
  <si>
    <t>SC MEDICAL EXPERT CLINIC SRL</t>
  </si>
  <si>
    <t>P0278</t>
  </si>
  <si>
    <t>SC CM MH SRL</t>
  </si>
  <si>
    <t>P0280</t>
  </si>
  <si>
    <t>SC BROTAC LABOR FARM SRL</t>
  </si>
  <si>
    <t>P0282</t>
  </si>
  <si>
    <t>SP.CF 2</t>
  </si>
  <si>
    <t>P0283</t>
  </si>
  <si>
    <t>SC ACT MEDICA 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</si>
  <si>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</si>
  <si>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</si>
  <si>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</si>
  <si>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</si>
  <si>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</si>
  <si>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</si>
  <si>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</si>
  <si>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</si>
  <si>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</si>
  <si>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</si>
  <si>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</si>
  <si>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</si>
  <si>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TOTAL</t>
  </si>
  <si>
    <t>ANATOMIE PATOLOGICA</t>
  </si>
  <si>
    <t>P0114</t>
  </si>
  <si>
    <t>SPITALUL CLINIC COLENTINA</t>
  </si>
  <si>
    <t>P0219</t>
  </si>
  <si>
    <t>DOMINA SANA S.R.L.</t>
  </si>
  <si>
    <t>P0251</t>
  </si>
  <si>
    <t>CLINICA MICOMI SRL</t>
  </si>
  <si>
    <t>P0275</t>
  </si>
  <si>
    <t>ONCO TEAM DIAGNOSTIC SRL</t>
  </si>
  <si>
    <t>P0285</t>
  </si>
  <si>
    <t>SC PERSONAL GENETICS SRL</t>
  </si>
  <si>
    <t>P0287</t>
  </si>
  <si>
    <t>SPITALUL CLINIC DE URGENTA SF.IOAN</t>
  </si>
  <si>
    <t>30.03.2017</t>
  </si>
  <si>
    <t>INCD VICTOR BABES</t>
  </si>
  <si>
    <t>Participare la scheme de testare a competentei pentru laboratoarele de analize medicale- contract 2017</t>
  </si>
  <si>
    <t>Participare la scheme de testare a competentei pentru laboratoarele de analize medicale- participari 2016- punctaj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</si>
</sst>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164" fontId="2" fillId="0" borderId="0" xfId="1" applyFont="1" applyFill="1" applyBorder="1"/>
    <xf numFmtId="0" fontId="3" fillId="0" borderId="0" xfId="2" applyFont="1" applyFill="1" applyBorder="1"/>
    <xf numFmtId="164" fontId="3" fillId="0" borderId="0" xfId="1" applyFont="1" applyFill="1" applyBorder="1"/>
    <xf numFmtId="0" fontId="3" fillId="0" borderId="0" xfId="0" applyFont="1" applyFill="1" applyBorder="1" applyAlignment="1">
      <alignment horizontal="center" wrapText="1"/>
    </xf>
    <xf numFmtId="164" fontId="3" fillId="0" borderId="0" xfId="1" applyFont="1" applyFill="1" applyBorder="1" applyAlignment="1">
      <alignment horizontal="center" wrapText="1"/>
    </xf>
    <xf numFmtId="0" fontId="3" fillId="0" borderId="0" xfId="0" applyFont="1" applyFill="1"/>
    <xf numFmtId="164" fontId="3" fillId="0" borderId="1" xfId="1" applyFont="1" applyFill="1" applyBorder="1" applyAlignme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1" xfId="0" applyFont="1" applyFill="1" applyBorder="1"/>
    <xf numFmtId="164" fontId="4" fillId="0" borderId="1" xfId="1" applyFont="1" applyFill="1" applyBorder="1" applyAlignment="1">
      <alignment horizontal="center" wrapText="1"/>
    </xf>
    <xf numFmtId="39" fontId="5" fillId="0" borderId="1" xfId="1" applyNumberFormat="1" applyFont="1" applyFill="1" applyBorder="1" applyAlignment="1">
      <alignment wrapText="1"/>
    </xf>
    <xf numFmtId="39" fontId="5" fillId="0" borderId="1" xfId="1" applyNumberFormat="1" applyFont="1" applyFill="1" applyBorder="1" applyAlignment="1"/>
    <xf numFmtId="39" fontId="6" fillId="0" borderId="1" xfId="1" applyNumberFormat="1" applyFont="1" applyFill="1" applyBorder="1" applyAlignment="1"/>
    <xf numFmtId="39" fontId="5" fillId="0" borderId="1" xfId="1" applyNumberFormat="1" applyFont="1" applyFill="1" applyBorder="1" applyAlignment="1" applyProtection="1">
      <alignment wrapText="1"/>
      <protection locked="0"/>
    </xf>
    <xf numFmtId="164" fontId="4" fillId="0" borderId="1" xfId="1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1" xfId="2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wrapText="1"/>
    </xf>
    <xf numFmtId="164" fontId="7" fillId="0" borderId="1" xfId="1" applyFont="1" applyFill="1" applyBorder="1"/>
    <xf numFmtId="0" fontId="7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3" fillId="0" borderId="1" xfId="2" applyFont="1" applyFill="1" applyBorder="1" applyAlignment="1">
      <alignment horizontal="right"/>
    </xf>
    <xf numFmtId="164" fontId="7" fillId="0" borderId="1" xfId="1" applyFont="1" applyFill="1" applyBorder="1" applyAlignment="1">
      <alignment horizontal="right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164" fontId="2" fillId="0" borderId="0" xfId="1" applyFont="1" applyFill="1"/>
    <xf numFmtId="14" fontId="0" fillId="0" borderId="0" xfId="2" applyNumberFormat="1" applyFont="1" applyFill="1" applyBorder="1"/>
    <xf numFmtId="164" fontId="4" fillId="0" borderId="1" xfId="10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164" fontId="4" fillId="0" borderId="1" xfId="1" applyFont="1" applyFill="1" applyBorder="1" applyAlignment="1">
      <alignment wrapText="1"/>
    </xf>
    <xf numFmtId="164" fontId="4" fillId="0" borderId="1" xfId="1" applyFont="1" applyFill="1" applyBorder="1" applyAlignment="1"/>
    <xf numFmtId="0" fontId="4" fillId="0" borderId="1" xfId="0" applyFont="1" applyFill="1" applyBorder="1" applyAlignment="1"/>
    <xf numFmtId="0" fontId="4" fillId="0" borderId="1" xfId="2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</cellXfs>
  <cellStyles count="53">
    <cellStyle name="Comma" xfId="1" builtinId="3"/>
    <cellStyle name="Comma 10" xfId="4"/>
    <cellStyle name="Comma 11" xfId="5"/>
    <cellStyle name="Comma 12" xfId="6"/>
    <cellStyle name="Comma 13" xfId="7"/>
    <cellStyle name="Comma 2" xfId="8"/>
    <cellStyle name="Comma 2 2" xfId="9"/>
    <cellStyle name="Comma 2 3" xfId="10"/>
    <cellStyle name="Comma 2 6" xfId="11"/>
    <cellStyle name="Comma 3" xfId="12"/>
    <cellStyle name="Comma 4" xfId="13"/>
    <cellStyle name="Comma 5" xfId="14"/>
    <cellStyle name="Comma 6" xfId="15"/>
    <cellStyle name="Comma 7" xfId="16"/>
    <cellStyle name="Comma 8" xfId="17"/>
    <cellStyle name="Comma 8 2" xfId="18"/>
    <cellStyle name="Comma 9" xfId="19"/>
    <cellStyle name="Normal" xfId="0" builtinId="0"/>
    <cellStyle name="Normal 10" xfId="20"/>
    <cellStyle name="Normal 11" xfId="21"/>
    <cellStyle name="Normal 11 2" xfId="22"/>
    <cellStyle name="Normal 11 3" xfId="23"/>
    <cellStyle name="Normal 12" xfId="24"/>
    <cellStyle name="Normal 2" xfId="25"/>
    <cellStyle name="Normal 2 2" xfId="26"/>
    <cellStyle name="Normal 2 2 2" xfId="27"/>
    <cellStyle name="Normal 2 2 3" xfId="28"/>
    <cellStyle name="Normal 2 3" xfId="29"/>
    <cellStyle name="Normal 3" xfId="30"/>
    <cellStyle name="Normal 4" xfId="31"/>
    <cellStyle name="Normal 4 2" xfId="32"/>
    <cellStyle name="Normal 5" xfId="33"/>
    <cellStyle name="Normal 6" xfId="34"/>
    <cellStyle name="Normal 6 2" xfId="35"/>
    <cellStyle name="Normal 7" xfId="36"/>
    <cellStyle name="Normal 8" xfId="37"/>
    <cellStyle name="Normal 8 2" xfId="38"/>
    <cellStyle name="Normal 8 3" xfId="39"/>
    <cellStyle name="Normal 9" xfId="40"/>
    <cellStyle name="Normal_PLAFON RAPORTAT TRIM.II,III 2004" xfId="2"/>
    <cellStyle name="Normal_PLAFON RAPORTAT TRIM.II,III 2004 2 2" xfId="3"/>
    <cellStyle name="Percent 10" xfId="41"/>
    <cellStyle name="Percent 11" xfId="42"/>
    <cellStyle name="Percent 12" xfId="43"/>
    <cellStyle name="Percent 13" xfId="44"/>
    <cellStyle name="Percent 2" xfId="45"/>
    <cellStyle name="Percent 3" xfId="46"/>
    <cellStyle name="Percent 4" xfId="47"/>
    <cellStyle name="Percent 5" xfId="48"/>
    <cellStyle name="Percent 6" xfId="49"/>
    <cellStyle name="Percent 7" xfId="50"/>
    <cellStyle name="Percent 8" xfId="51"/>
    <cellStyle name="Percent 9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J120"/>
  <sheetViews>
    <sheetView tabSelected="1" workbookViewId="0">
      <pane ySplit="8" topLeftCell="A81" activePane="bottomLeft" state="frozen"/>
      <selection activeCell="H124" sqref="H124:H129"/>
      <selection pane="bottomLeft" activeCell="D105" sqref="D105:J105"/>
    </sheetView>
  </sheetViews>
  <sheetFormatPr defaultRowHeight="12.75"/>
  <cols>
    <col min="1" max="1" width="9.140625" style="13"/>
    <col min="2" max="2" width="9.85546875" style="32" customWidth="1"/>
    <col min="3" max="3" width="34.42578125" style="33" customWidth="1"/>
    <col min="4" max="4" width="21.5703125" style="34" customWidth="1"/>
    <col min="5" max="5" width="17.28515625" style="34" customWidth="1"/>
    <col min="6" max="7" width="14" style="13" customWidth="1"/>
    <col min="8" max="8" width="26" style="13" customWidth="1"/>
    <col min="9" max="9" width="25.85546875" style="13" customWidth="1"/>
    <col min="10" max="10" width="28.5703125" style="13" customWidth="1"/>
    <col min="11" max="16384" width="9.140625" style="13"/>
  </cols>
  <sheetData>
    <row r="2" spans="1:10" s="1" customFormat="1">
      <c r="B2" s="2"/>
      <c r="C2" s="3"/>
      <c r="D2" s="4"/>
      <c r="E2" s="4"/>
    </row>
    <row r="3" spans="1:10" s="1" customFormat="1">
      <c r="A3" s="3"/>
      <c r="B3" s="2"/>
      <c r="C3" s="5" t="s">
        <v>0</v>
      </c>
      <c r="D3" s="6"/>
      <c r="E3" s="6"/>
    </row>
    <row r="4" spans="1:10" s="1" customFormat="1">
      <c r="B4" s="2"/>
      <c r="C4" s="7" t="s">
        <v>1</v>
      </c>
      <c r="D4" s="8"/>
      <c r="E4" s="8"/>
    </row>
    <row r="5" spans="1:10" s="1" customFormat="1">
      <c r="B5" s="2"/>
      <c r="C5" s="7"/>
      <c r="D5" s="9" t="s">
        <v>2</v>
      </c>
      <c r="E5" s="8"/>
    </row>
    <row r="6" spans="1:10" s="1" customFormat="1">
      <c r="B6" s="2"/>
      <c r="C6" s="35" t="s">
        <v>222</v>
      </c>
      <c r="D6" s="8"/>
      <c r="E6" s="8"/>
    </row>
    <row r="7" spans="1:10" s="9" customFormat="1" ht="25.5" customHeight="1">
      <c r="A7" s="43" t="s">
        <v>3</v>
      </c>
      <c r="B7" s="44" t="s">
        <v>4</v>
      </c>
      <c r="C7" s="44" t="s">
        <v>5</v>
      </c>
      <c r="D7" s="46" t="s">
        <v>6</v>
      </c>
      <c r="E7" s="47"/>
      <c r="F7" s="47"/>
      <c r="G7" s="48"/>
      <c r="H7" s="43" t="s">
        <v>7</v>
      </c>
      <c r="I7" s="43"/>
      <c r="J7" s="43"/>
    </row>
    <row r="8" spans="1:10" ht="75" customHeight="1">
      <c r="A8" s="43"/>
      <c r="B8" s="44"/>
      <c r="C8" s="44"/>
      <c r="D8" s="10" t="s">
        <v>8</v>
      </c>
      <c r="E8" s="10" t="s">
        <v>9</v>
      </c>
      <c r="F8" s="11" t="s">
        <v>10</v>
      </c>
      <c r="G8" s="12" t="s">
        <v>11</v>
      </c>
      <c r="H8" s="11" t="s">
        <v>12</v>
      </c>
      <c r="I8" s="11" t="s">
        <v>224</v>
      </c>
      <c r="J8" s="11" t="s">
        <v>225</v>
      </c>
    </row>
    <row r="9" spans="1:10" ht="15.75">
      <c r="A9" s="14">
        <v>1</v>
      </c>
      <c r="B9" s="15" t="s">
        <v>14</v>
      </c>
      <c r="C9" s="15" t="s">
        <v>15</v>
      </c>
      <c r="D9" s="16">
        <v>240</v>
      </c>
      <c r="E9" s="16">
        <v>128</v>
      </c>
      <c r="F9" s="17">
        <v>15</v>
      </c>
      <c r="G9" s="18">
        <f t="shared" ref="G9:G70" si="0">F9+E9+D9</f>
        <v>383</v>
      </c>
      <c r="H9" s="18">
        <v>91</v>
      </c>
      <c r="I9" s="18" t="s">
        <v>16</v>
      </c>
      <c r="J9" s="18">
        <v>376</v>
      </c>
    </row>
    <row r="10" spans="1:10" ht="15.75">
      <c r="A10" s="14">
        <v>2</v>
      </c>
      <c r="B10" s="15" t="s">
        <v>17</v>
      </c>
      <c r="C10" s="15" t="s">
        <v>18</v>
      </c>
      <c r="D10" s="16">
        <v>3683</v>
      </c>
      <c r="E10" s="16">
        <v>291.14</v>
      </c>
      <c r="F10" s="17">
        <v>48</v>
      </c>
      <c r="G10" s="18">
        <f t="shared" si="0"/>
        <v>4022.14</v>
      </c>
      <c r="H10" s="18">
        <f>108+108+91</f>
        <v>307</v>
      </c>
      <c r="I10" s="18" t="s">
        <v>16</v>
      </c>
      <c r="J10" s="18">
        <f>890+891+891</f>
        <v>2672</v>
      </c>
    </row>
    <row r="11" spans="1:10" ht="30.75">
      <c r="A11" s="14">
        <v>3</v>
      </c>
      <c r="B11" s="15" t="s">
        <v>19</v>
      </c>
      <c r="C11" s="15" t="s">
        <v>20</v>
      </c>
      <c r="D11" s="16">
        <v>363.6</v>
      </c>
      <c r="E11" s="16">
        <v>97.82</v>
      </c>
      <c r="F11" s="17">
        <v>24</v>
      </c>
      <c r="G11" s="18">
        <f t="shared" si="0"/>
        <v>485.42</v>
      </c>
      <c r="H11" s="18">
        <v>114</v>
      </c>
      <c r="I11" s="18" t="s">
        <v>16</v>
      </c>
      <c r="J11" s="18">
        <v>424</v>
      </c>
    </row>
    <row r="12" spans="1:10" s="9" customFormat="1" ht="30.75">
      <c r="A12" s="14">
        <v>4</v>
      </c>
      <c r="B12" s="15" t="s">
        <v>21</v>
      </c>
      <c r="C12" s="15" t="s">
        <v>22</v>
      </c>
      <c r="D12" s="17">
        <v>43</v>
      </c>
      <c r="E12" s="17">
        <v>78</v>
      </c>
      <c r="F12" s="17">
        <v>15</v>
      </c>
      <c r="G12" s="18">
        <f t="shared" si="0"/>
        <v>136</v>
      </c>
      <c r="H12" s="18">
        <v>64</v>
      </c>
      <c r="I12" s="18" t="s">
        <v>16</v>
      </c>
      <c r="J12" s="18">
        <v>268</v>
      </c>
    </row>
    <row r="13" spans="1:10" ht="15.75">
      <c r="A13" s="14">
        <v>5</v>
      </c>
      <c r="B13" s="15" t="s">
        <v>23</v>
      </c>
      <c r="C13" s="15" t="s">
        <v>24</v>
      </c>
      <c r="D13" s="16">
        <v>1735.4</v>
      </c>
      <c r="E13" s="16">
        <v>780</v>
      </c>
      <c r="F13" s="17">
        <v>36</v>
      </c>
      <c r="G13" s="18">
        <f t="shared" si="0"/>
        <v>2551.4</v>
      </c>
      <c r="H13" s="18">
        <f>153+147</f>
        <v>300</v>
      </c>
      <c r="I13" s="18" t="s">
        <v>16</v>
      </c>
      <c r="J13" s="18">
        <f>697+706</f>
        <v>1403</v>
      </c>
    </row>
    <row r="14" spans="1:10" ht="15.75">
      <c r="A14" s="14">
        <v>6</v>
      </c>
      <c r="B14" s="15" t="s">
        <v>25</v>
      </c>
      <c r="C14" s="15" t="s">
        <v>26</v>
      </c>
      <c r="D14" s="16">
        <v>2383</v>
      </c>
      <c r="E14" s="16">
        <v>825</v>
      </c>
      <c r="F14" s="17">
        <v>36</v>
      </c>
      <c r="G14" s="18">
        <f t="shared" si="0"/>
        <v>3244</v>
      </c>
      <c r="H14" s="18">
        <f>132+161</f>
        <v>293</v>
      </c>
      <c r="I14" s="18" t="s">
        <v>16</v>
      </c>
      <c r="J14" s="18">
        <f>846+728</f>
        <v>1574</v>
      </c>
    </row>
    <row r="15" spans="1:10" ht="15.75">
      <c r="A15" s="14">
        <v>7</v>
      </c>
      <c r="B15" s="15" t="s">
        <v>27</v>
      </c>
      <c r="C15" s="15" t="s">
        <v>28</v>
      </c>
      <c r="D15" s="16">
        <v>949.2</v>
      </c>
      <c r="E15" s="16">
        <v>171.86</v>
      </c>
      <c r="F15" s="17">
        <v>31</v>
      </c>
      <c r="G15" s="18">
        <f t="shared" si="0"/>
        <v>1152.06</v>
      </c>
      <c r="H15" s="18">
        <f>141+149</f>
        <v>290</v>
      </c>
      <c r="I15" s="18" t="s">
        <v>16</v>
      </c>
      <c r="J15" s="18">
        <f>839+584</f>
        <v>1423</v>
      </c>
    </row>
    <row r="16" spans="1:10" ht="30.75">
      <c r="A16" s="14">
        <v>8</v>
      </c>
      <c r="B16" s="15" t="s">
        <v>29</v>
      </c>
      <c r="C16" s="15" t="s">
        <v>30</v>
      </c>
      <c r="D16" s="16">
        <v>378.8</v>
      </c>
      <c r="E16" s="16">
        <v>82.57</v>
      </c>
      <c r="F16" s="17">
        <v>24</v>
      </c>
      <c r="G16" s="18">
        <f t="shared" si="0"/>
        <v>485.37</v>
      </c>
      <c r="H16" s="18">
        <v>89</v>
      </c>
      <c r="I16" s="18" t="s">
        <v>16</v>
      </c>
      <c r="J16" s="18">
        <v>699</v>
      </c>
    </row>
    <row r="17" spans="1:10" ht="15.75">
      <c r="A17" s="14">
        <v>10</v>
      </c>
      <c r="B17" s="15" t="s">
        <v>32</v>
      </c>
      <c r="C17" s="15" t="s">
        <v>33</v>
      </c>
      <c r="D17" s="16">
        <v>1173</v>
      </c>
      <c r="E17" s="16">
        <v>220.25</v>
      </c>
      <c r="F17" s="17">
        <v>36</v>
      </c>
      <c r="G17" s="18">
        <f t="shared" si="0"/>
        <v>1429.25</v>
      </c>
      <c r="H17" s="18">
        <f>154+153</f>
        <v>307</v>
      </c>
      <c r="I17" s="18" t="s">
        <v>16</v>
      </c>
      <c r="J17" s="18">
        <f>636+632</f>
        <v>1268</v>
      </c>
    </row>
    <row r="18" spans="1:10" ht="30.75">
      <c r="A18" s="14">
        <v>11</v>
      </c>
      <c r="B18" s="15" t="s">
        <v>34</v>
      </c>
      <c r="C18" s="15" t="s">
        <v>35</v>
      </c>
      <c r="D18" s="16">
        <v>399.2</v>
      </c>
      <c r="E18" s="16">
        <v>142.5</v>
      </c>
      <c r="F18" s="17">
        <v>19</v>
      </c>
      <c r="G18" s="18">
        <f t="shared" si="0"/>
        <v>560.70000000000005</v>
      </c>
      <c r="H18" s="18">
        <v>120</v>
      </c>
      <c r="I18" s="18" t="s">
        <v>16</v>
      </c>
      <c r="J18" s="18">
        <v>476</v>
      </c>
    </row>
    <row r="19" spans="1:10" ht="15.75">
      <c r="A19" s="14">
        <v>12</v>
      </c>
      <c r="B19" s="15" t="s">
        <v>36</v>
      </c>
      <c r="C19" s="15" t="s">
        <v>37</v>
      </c>
      <c r="D19" s="16">
        <v>3601.2</v>
      </c>
      <c r="E19" s="16">
        <v>761.12</v>
      </c>
      <c r="F19" s="17">
        <v>60</v>
      </c>
      <c r="G19" s="18">
        <f t="shared" si="0"/>
        <v>4422.32</v>
      </c>
      <c r="H19" s="18">
        <f>160+157+157</f>
        <v>474</v>
      </c>
      <c r="I19" s="18" t="s">
        <v>16</v>
      </c>
      <c r="J19" s="18">
        <f>1240+1240+1240</f>
        <v>3720</v>
      </c>
    </row>
    <row r="20" spans="1:10" ht="30.75">
      <c r="A20" s="14">
        <v>13</v>
      </c>
      <c r="B20" s="15" t="s">
        <v>38</v>
      </c>
      <c r="C20" s="15" t="s">
        <v>39</v>
      </c>
      <c r="D20" s="16">
        <v>181.2</v>
      </c>
      <c r="E20" s="16">
        <v>95</v>
      </c>
      <c r="F20" s="17">
        <v>15</v>
      </c>
      <c r="G20" s="18">
        <f t="shared" si="0"/>
        <v>291.2</v>
      </c>
      <c r="H20" s="18">
        <v>68</v>
      </c>
      <c r="I20" s="18" t="s">
        <v>16</v>
      </c>
      <c r="J20" s="18">
        <v>292</v>
      </c>
    </row>
    <row r="21" spans="1:10" ht="15.75">
      <c r="A21" s="14">
        <v>14</v>
      </c>
      <c r="B21" s="15" t="s">
        <v>40</v>
      </c>
      <c r="C21" s="15" t="s">
        <v>41</v>
      </c>
      <c r="D21" s="16">
        <v>801.48</v>
      </c>
      <c r="E21" s="16">
        <v>216</v>
      </c>
      <c r="F21" s="17">
        <v>32</v>
      </c>
      <c r="G21" s="18">
        <f t="shared" si="0"/>
        <v>1049.48</v>
      </c>
      <c r="H21" s="18">
        <f>156+151</f>
        <v>307</v>
      </c>
      <c r="I21" s="18" t="s">
        <v>16</v>
      </c>
      <c r="J21" s="18">
        <f>612+616</f>
        <v>1228</v>
      </c>
    </row>
    <row r="22" spans="1:10" ht="15.75">
      <c r="A22" s="14">
        <v>15</v>
      </c>
      <c r="B22" s="15" t="s">
        <v>42</v>
      </c>
      <c r="C22" s="15" t="s">
        <v>43</v>
      </c>
      <c r="D22" s="16">
        <v>316.39999999999998</v>
      </c>
      <c r="E22" s="16">
        <v>84.25</v>
      </c>
      <c r="F22" s="17">
        <v>24</v>
      </c>
      <c r="G22" s="18">
        <f t="shared" si="0"/>
        <v>424.65</v>
      </c>
      <c r="H22" s="18">
        <v>147</v>
      </c>
      <c r="I22" s="18" t="s">
        <v>16</v>
      </c>
      <c r="J22" s="18">
        <v>400</v>
      </c>
    </row>
    <row r="23" spans="1:10" ht="15.75">
      <c r="A23" s="14">
        <v>16</v>
      </c>
      <c r="B23" s="15" t="s">
        <v>44</v>
      </c>
      <c r="C23" s="15" t="s">
        <v>45</v>
      </c>
      <c r="D23" s="16">
        <v>1944</v>
      </c>
      <c r="E23" s="16">
        <v>390.64</v>
      </c>
      <c r="F23" s="17">
        <v>48</v>
      </c>
      <c r="G23" s="18">
        <f t="shared" si="0"/>
        <v>2382.64</v>
      </c>
      <c r="H23" s="18">
        <f>118+127+140</f>
        <v>385</v>
      </c>
      <c r="I23" s="18" t="s">
        <v>16</v>
      </c>
      <c r="J23" s="18">
        <f>564+552+584</f>
        <v>1700</v>
      </c>
    </row>
    <row r="24" spans="1:10" ht="15.75">
      <c r="A24" s="14">
        <v>17</v>
      </c>
      <c r="B24" s="15" t="s">
        <v>46</v>
      </c>
      <c r="C24" s="15" t="s">
        <v>47</v>
      </c>
      <c r="D24" s="16">
        <v>1754.2</v>
      </c>
      <c r="E24" s="16">
        <v>355.43</v>
      </c>
      <c r="F24" s="17">
        <v>24</v>
      </c>
      <c r="G24" s="18">
        <f t="shared" si="0"/>
        <v>2133.63</v>
      </c>
      <c r="H24" s="18">
        <v>132</v>
      </c>
      <c r="I24" s="18" t="s">
        <v>16</v>
      </c>
      <c r="J24" s="18">
        <v>799</v>
      </c>
    </row>
    <row r="25" spans="1:10" ht="15.75">
      <c r="A25" s="14">
        <v>18</v>
      </c>
      <c r="B25" s="15" t="s">
        <v>48</v>
      </c>
      <c r="C25" s="15" t="s">
        <v>49</v>
      </c>
      <c r="D25" s="16">
        <v>536.4</v>
      </c>
      <c r="E25" s="16">
        <v>104.57</v>
      </c>
      <c r="F25" s="17">
        <v>24</v>
      </c>
      <c r="G25" s="18">
        <f t="shared" si="0"/>
        <v>664.97</v>
      </c>
      <c r="H25" s="18">
        <v>134</v>
      </c>
      <c r="I25" s="18" t="s">
        <v>16</v>
      </c>
      <c r="J25" s="18">
        <v>392</v>
      </c>
    </row>
    <row r="26" spans="1:10" ht="30.75">
      <c r="A26" s="14">
        <v>19</v>
      </c>
      <c r="B26" s="15" t="s">
        <v>50</v>
      </c>
      <c r="C26" s="15" t="s">
        <v>51</v>
      </c>
      <c r="D26" s="16">
        <v>891.6</v>
      </c>
      <c r="E26" s="16">
        <v>476.29</v>
      </c>
      <c r="F26" s="17">
        <v>36</v>
      </c>
      <c r="G26" s="18">
        <f t="shared" si="0"/>
        <v>1403.8899999999999</v>
      </c>
      <c r="H26" s="18">
        <f>145+151</f>
        <v>296</v>
      </c>
      <c r="I26" s="18" t="s">
        <v>16</v>
      </c>
      <c r="J26" s="18">
        <f>536+532</f>
        <v>1068</v>
      </c>
    </row>
    <row r="27" spans="1:10" ht="15.75">
      <c r="A27" s="14">
        <v>20</v>
      </c>
      <c r="B27" s="15" t="s">
        <v>52</v>
      </c>
      <c r="C27" s="15" t="s">
        <v>53</v>
      </c>
      <c r="D27" s="16">
        <v>273.39999999999998</v>
      </c>
      <c r="E27" s="16">
        <v>92.5</v>
      </c>
      <c r="F27" s="17">
        <v>20</v>
      </c>
      <c r="G27" s="18">
        <f t="shared" si="0"/>
        <v>385.9</v>
      </c>
      <c r="H27" s="18">
        <v>90</v>
      </c>
      <c r="I27" s="18" t="s">
        <v>16</v>
      </c>
      <c r="J27" s="18">
        <v>292</v>
      </c>
    </row>
    <row r="28" spans="1:10" ht="30.75">
      <c r="A28" s="14">
        <v>21</v>
      </c>
      <c r="B28" s="15" t="s">
        <v>54</v>
      </c>
      <c r="C28" s="15" t="s">
        <v>55</v>
      </c>
      <c r="D28" s="16">
        <v>1839</v>
      </c>
      <c r="E28" s="16">
        <v>356.72</v>
      </c>
      <c r="F28" s="17">
        <v>36</v>
      </c>
      <c r="G28" s="18">
        <f t="shared" si="0"/>
        <v>2231.7200000000003</v>
      </c>
      <c r="H28" s="18">
        <f>153+156</f>
        <v>309</v>
      </c>
      <c r="I28" s="18" t="s">
        <v>16</v>
      </c>
      <c r="J28" s="18">
        <f>1136+1136</f>
        <v>2272</v>
      </c>
    </row>
    <row r="29" spans="1:10" ht="15.75">
      <c r="A29" s="14">
        <v>22</v>
      </c>
      <c r="B29" s="15" t="s">
        <v>56</v>
      </c>
      <c r="C29" s="15" t="s">
        <v>57</v>
      </c>
      <c r="D29" s="16">
        <v>1730.2</v>
      </c>
      <c r="E29" s="16">
        <v>177</v>
      </c>
      <c r="F29" s="17">
        <v>36</v>
      </c>
      <c r="G29" s="18">
        <f t="shared" si="0"/>
        <v>1943.2</v>
      </c>
      <c r="H29" s="18">
        <f>136+112</f>
        <v>248</v>
      </c>
      <c r="I29" s="18" t="s">
        <v>16</v>
      </c>
      <c r="J29" s="18">
        <f>452+460</f>
        <v>912</v>
      </c>
    </row>
    <row r="30" spans="1:10" ht="15.75">
      <c r="A30" s="14">
        <v>23</v>
      </c>
      <c r="B30" s="15" t="s">
        <v>58</v>
      </c>
      <c r="C30" s="15" t="s">
        <v>59</v>
      </c>
      <c r="D30" s="16">
        <v>558.9</v>
      </c>
      <c r="E30" s="16">
        <v>305.99</v>
      </c>
      <c r="F30" s="17">
        <v>15</v>
      </c>
      <c r="G30" s="18">
        <f t="shared" si="0"/>
        <v>879.89</v>
      </c>
      <c r="H30" s="18">
        <v>114</v>
      </c>
      <c r="I30" s="18" t="s">
        <v>16</v>
      </c>
      <c r="J30" s="18">
        <v>355</v>
      </c>
    </row>
    <row r="31" spans="1:10" ht="15.75">
      <c r="A31" s="14">
        <v>24</v>
      </c>
      <c r="B31" s="15" t="s">
        <v>60</v>
      </c>
      <c r="C31" s="15" t="s">
        <v>61</v>
      </c>
      <c r="D31" s="16">
        <v>428.8</v>
      </c>
      <c r="E31" s="16">
        <v>170.5</v>
      </c>
      <c r="F31" s="17">
        <v>19</v>
      </c>
      <c r="G31" s="18">
        <f t="shared" si="0"/>
        <v>618.29999999999995</v>
      </c>
      <c r="H31" s="18">
        <v>95</v>
      </c>
      <c r="I31" s="18" t="s">
        <v>16</v>
      </c>
      <c r="J31" s="18">
        <v>358</v>
      </c>
    </row>
    <row r="32" spans="1:10" ht="15.75">
      <c r="A32" s="14">
        <v>25</v>
      </c>
      <c r="B32" s="15" t="s">
        <v>62</v>
      </c>
      <c r="C32" s="15" t="s">
        <v>63</v>
      </c>
      <c r="D32" s="16">
        <v>314.2</v>
      </c>
      <c r="E32" s="16">
        <v>143</v>
      </c>
      <c r="F32" s="17">
        <v>20</v>
      </c>
      <c r="G32" s="18">
        <f t="shared" si="0"/>
        <v>477.2</v>
      </c>
      <c r="H32" s="18">
        <v>128</v>
      </c>
      <c r="I32" s="18" t="s">
        <v>16</v>
      </c>
      <c r="J32" s="18">
        <v>637</v>
      </c>
    </row>
    <row r="33" spans="1:10" ht="30.75">
      <c r="A33" s="14">
        <v>26</v>
      </c>
      <c r="B33" s="15" t="s">
        <v>64</v>
      </c>
      <c r="C33" s="15" t="s">
        <v>65</v>
      </c>
      <c r="D33" s="17">
        <v>1752.4</v>
      </c>
      <c r="E33" s="17">
        <v>231.57</v>
      </c>
      <c r="F33" s="17">
        <v>31</v>
      </c>
      <c r="G33" s="18">
        <f t="shared" si="0"/>
        <v>2014.97</v>
      </c>
      <c r="H33" s="18">
        <f>136+129</f>
        <v>265</v>
      </c>
      <c r="I33" s="18" t="s">
        <v>16</v>
      </c>
      <c r="J33" s="18">
        <f>480+492</f>
        <v>972</v>
      </c>
    </row>
    <row r="34" spans="1:10" ht="15.75">
      <c r="A34" s="14">
        <v>27</v>
      </c>
      <c r="B34" s="15" t="s">
        <v>66</v>
      </c>
      <c r="C34" s="15" t="s">
        <v>67</v>
      </c>
      <c r="D34" s="16">
        <v>2146</v>
      </c>
      <c r="E34" s="16">
        <v>263</v>
      </c>
      <c r="F34" s="17">
        <v>36</v>
      </c>
      <c r="G34" s="18">
        <f t="shared" si="0"/>
        <v>2445</v>
      </c>
      <c r="H34" s="18">
        <f>141+113</f>
        <v>254</v>
      </c>
      <c r="I34" s="18" t="s">
        <v>16</v>
      </c>
      <c r="J34" s="18">
        <f>1100+1064</f>
        <v>2164</v>
      </c>
    </row>
    <row r="35" spans="1:10" ht="30.75">
      <c r="A35" s="14">
        <v>28</v>
      </c>
      <c r="B35" s="15" t="s">
        <v>68</v>
      </c>
      <c r="C35" s="15" t="s">
        <v>69</v>
      </c>
      <c r="D35" s="16">
        <v>6174.38</v>
      </c>
      <c r="E35" s="16">
        <v>701.07</v>
      </c>
      <c r="F35" s="17">
        <v>72</v>
      </c>
      <c r="G35" s="18">
        <f t="shared" si="0"/>
        <v>6947.45</v>
      </c>
      <c r="H35" s="18">
        <f>151+139+138+136+138</f>
        <v>702</v>
      </c>
      <c r="I35" s="18" t="s">
        <v>16</v>
      </c>
      <c r="J35" s="18">
        <f>565+565+565+565+565</f>
        <v>2825</v>
      </c>
    </row>
    <row r="36" spans="1:10" s="9" customFormat="1" ht="15.75">
      <c r="A36" s="14">
        <v>29</v>
      </c>
      <c r="B36" s="15" t="s">
        <v>70</v>
      </c>
      <c r="C36" s="15" t="s">
        <v>71</v>
      </c>
      <c r="D36" s="17">
        <v>709</v>
      </c>
      <c r="E36" s="17">
        <v>145.29</v>
      </c>
      <c r="F36" s="17">
        <v>24</v>
      </c>
      <c r="G36" s="18">
        <f t="shared" si="0"/>
        <v>878.29</v>
      </c>
      <c r="H36" s="18">
        <v>109</v>
      </c>
      <c r="I36" s="18" t="s">
        <v>16</v>
      </c>
      <c r="J36" s="18">
        <v>1112</v>
      </c>
    </row>
    <row r="37" spans="1:10" ht="30.75">
      <c r="A37" s="14">
        <v>30</v>
      </c>
      <c r="B37" s="15" t="s">
        <v>72</v>
      </c>
      <c r="C37" s="15" t="s">
        <v>73</v>
      </c>
      <c r="D37" s="16">
        <v>750</v>
      </c>
      <c r="E37" s="16">
        <v>219</v>
      </c>
      <c r="F37" s="17">
        <v>24</v>
      </c>
      <c r="G37" s="18">
        <f t="shared" si="0"/>
        <v>993</v>
      </c>
      <c r="H37" s="18">
        <v>121</v>
      </c>
      <c r="I37" s="18" t="s">
        <v>16</v>
      </c>
      <c r="J37" s="18">
        <v>420</v>
      </c>
    </row>
    <row r="38" spans="1:10" ht="15.75">
      <c r="A38" s="14">
        <v>31</v>
      </c>
      <c r="B38" s="15" t="s">
        <v>74</v>
      </c>
      <c r="C38" s="15" t="s">
        <v>75</v>
      </c>
      <c r="D38" s="16">
        <v>1084.8</v>
      </c>
      <c r="E38" s="16">
        <v>153.71</v>
      </c>
      <c r="F38" s="17">
        <v>20</v>
      </c>
      <c r="G38" s="18">
        <f t="shared" si="0"/>
        <v>1258.51</v>
      </c>
      <c r="H38" s="18">
        <v>137</v>
      </c>
      <c r="I38" s="18" t="s">
        <v>16</v>
      </c>
      <c r="J38" s="18">
        <v>508</v>
      </c>
    </row>
    <row r="39" spans="1:10" ht="30.75">
      <c r="A39" s="14">
        <v>32</v>
      </c>
      <c r="B39" s="15" t="s">
        <v>76</v>
      </c>
      <c r="C39" s="15" t="s">
        <v>77</v>
      </c>
      <c r="D39" s="16">
        <v>785.52</v>
      </c>
      <c r="E39" s="16">
        <v>144</v>
      </c>
      <c r="F39" s="17">
        <v>24</v>
      </c>
      <c r="G39" s="18">
        <f t="shared" si="0"/>
        <v>953.52</v>
      </c>
      <c r="H39" s="18">
        <v>125</v>
      </c>
      <c r="I39" s="18" t="s">
        <v>16</v>
      </c>
      <c r="J39" s="18">
        <v>624</v>
      </c>
    </row>
    <row r="40" spans="1:10" ht="15.75">
      <c r="A40" s="14">
        <v>33</v>
      </c>
      <c r="B40" s="15" t="s">
        <v>78</v>
      </c>
      <c r="C40" s="15" t="s">
        <v>79</v>
      </c>
      <c r="D40" s="16">
        <v>464</v>
      </c>
      <c r="E40" s="16">
        <v>93.5</v>
      </c>
      <c r="F40" s="17">
        <v>13</v>
      </c>
      <c r="G40" s="18">
        <f t="shared" si="0"/>
        <v>570.5</v>
      </c>
      <c r="H40" s="18">
        <v>121</v>
      </c>
      <c r="I40" s="18" t="s">
        <v>16</v>
      </c>
      <c r="J40" s="18">
        <v>436</v>
      </c>
    </row>
    <row r="41" spans="1:10" ht="15.75">
      <c r="A41" s="14">
        <v>34</v>
      </c>
      <c r="B41" s="15" t="s">
        <v>80</v>
      </c>
      <c r="C41" s="15" t="s">
        <v>81</v>
      </c>
      <c r="D41" s="16">
        <v>435.8</v>
      </c>
      <c r="E41" s="16">
        <v>125</v>
      </c>
      <c r="F41" s="17">
        <v>24</v>
      </c>
      <c r="G41" s="18">
        <f t="shared" si="0"/>
        <v>584.79999999999995</v>
      </c>
      <c r="H41" s="18">
        <v>136</v>
      </c>
      <c r="I41" s="18" t="s">
        <v>16</v>
      </c>
      <c r="J41" s="18">
        <v>616</v>
      </c>
    </row>
    <row r="42" spans="1:10" ht="30.75">
      <c r="A42" s="14">
        <v>35</v>
      </c>
      <c r="B42" s="15" t="s">
        <v>82</v>
      </c>
      <c r="C42" s="15" t="s">
        <v>83</v>
      </c>
      <c r="D42" s="16">
        <v>626</v>
      </c>
      <c r="E42" s="16">
        <v>100</v>
      </c>
      <c r="F42" s="17">
        <v>24</v>
      </c>
      <c r="G42" s="18">
        <f t="shared" si="0"/>
        <v>750</v>
      </c>
      <c r="H42" s="18">
        <v>127</v>
      </c>
      <c r="I42" s="18" t="s">
        <v>16</v>
      </c>
      <c r="J42" s="18">
        <v>1232</v>
      </c>
    </row>
    <row r="43" spans="1:10" ht="30.75">
      <c r="A43" s="14">
        <v>36</v>
      </c>
      <c r="B43" s="15" t="s">
        <v>84</v>
      </c>
      <c r="C43" s="15" t="s">
        <v>85</v>
      </c>
      <c r="D43" s="16">
        <v>443.6</v>
      </c>
      <c r="E43" s="16">
        <v>143.71</v>
      </c>
      <c r="F43" s="17">
        <v>24</v>
      </c>
      <c r="G43" s="18">
        <f t="shared" si="0"/>
        <v>611.31000000000006</v>
      </c>
      <c r="H43" s="18">
        <v>141</v>
      </c>
      <c r="I43" s="18" t="s">
        <v>16</v>
      </c>
      <c r="J43" s="18">
        <v>392</v>
      </c>
    </row>
    <row r="44" spans="1:10" ht="30.75">
      <c r="A44" s="14">
        <v>37</v>
      </c>
      <c r="B44" s="15" t="s">
        <v>86</v>
      </c>
      <c r="C44" s="15" t="s">
        <v>87</v>
      </c>
      <c r="D44" s="16">
        <v>853.84</v>
      </c>
      <c r="E44" s="16">
        <v>383.04</v>
      </c>
      <c r="F44" s="17">
        <v>36</v>
      </c>
      <c r="G44" s="18">
        <f t="shared" si="0"/>
        <v>1272.8800000000001</v>
      </c>
      <c r="H44" s="18">
        <v>157</v>
      </c>
      <c r="I44" s="18" t="s">
        <v>16</v>
      </c>
      <c r="J44" s="18">
        <v>922</v>
      </c>
    </row>
    <row r="45" spans="1:10" ht="15.75">
      <c r="A45" s="14">
        <v>38</v>
      </c>
      <c r="B45" s="15" t="s">
        <v>88</v>
      </c>
      <c r="C45" s="15" t="s">
        <v>89</v>
      </c>
      <c r="D45" s="16">
        <v>867.8</v>
      </c>
      <c r="E45" s="16">
        <v>183.5</v>
      </c>
      <c r="F45" s="17">
        <v>20</v>
      </c>
      <c r="G45" s="18">
        <f t="shared" si="0"/>
        <v>1071.3</v>
      </c>
      <c r="H45" s="18">
        <v>139</v>
      </c>
      <c r="I45" s="18" t="s">
        <v>16</v>
      </c>
      <c r="J45" s="18">
        <v>988</v>
      </c>
    </row>
    <row r="46" spans="1:10" ht="30.75">
      <c r="A46" s="14">
        <v>39</v>
      </c>
      <c r="B46" s="15" t="s">
        <v>90</v>
      </c>
      <c r="C46" s="15" t="s">
        <v>91</v>
      </c>
      <c r="D46" s="16">
        <v>4075.12</v>
      </c>
      <c r="E46" s="16">
        <v>1014.43</v>
      </c>
      <c r="F46" s="17">
        <v>84</v>
      </c>
      <c r="G46" s="18">
        <f t="shared" si="0"/>
        <v>5173.5499999999993</v>
      </c>
      <c r="H46" s="18">
        <f>123+153+109+146+119+147</f>
        <v>797</v>
      </c>
      <c r="I46" s="18" t="s">
        <v>16</v>
      </c>
      <c r="J46" s="18">
        <f>552+340+422+342+476</f>
        <v>2132</v>
      </c>
    </row>
    <row r="47" spans="1:10" ht="30.75">
      <c r="A47" s="14">
        <v>40</v>
      </c>
      <c r="B47" s="15" t="s">
        <v>92</v>
      </c>
      <c r="C47" s="15" t="s">
        <v>93</v>
      </c>
      <c r="D47" s="16">
        <v>253.6</v>
      </c>
      <c r="E47" s="16">
        <v>90.5</v>
      </c>
      <c r="F47" s="17">
        <v>15</v>
      </c>
      <c r="G47" s="18">
        <f t="shared" si="0"/>
        <v>359.1</v>
      </c>
      <c r="H47" s="18">
        <v>74</v>
      </c>
      <c r="I47" s="18" t="s">
        <v>16</v>
      </c>
      <c r="J47" s="18">
        <v>268</v>
      </c>
    </row>
    <row r="48" spans="1:10" ht="30.75">
      <c r="A48" s="14">
        <v>41</v>
      </c>
      <c r="B48" s="15" t="s">
        <v>94</v>
      </c>
      <c r="C48" s="15" t="s">
        <v>95</v>
      </c>
      <c r="D48" s="16">
        <v>374</v>
      </c>
      <c r="E48" s="16">
        <v>118.71</v>
      </c>
      <c r="F48" s="17">
        <v>24</v>
      </c>
      <c r="G48" s="18">
        <f t="shared" si="0"/>
        <v>516.71</v>
      </c>
      <c r="H48" s="18">
        <v>139</v>
      </c>
      <c r="I48" s="18" t="s">
        <v>16</v>
      </c>
      <c r="J48" s="18">
        <v>526</v>
      </c>
    </row>
    <row r="49" spans="1:10" ht="30.75">
      <c r="A49" s="14">
        <v>42</v>
      </c>
      <c r="B49" s="15" t="s">
        <v>96</v>
      </c>
      <c r="C49" s="15" t="s">
        <v>97</v>
      </c>
      <c r="D49" s="16">
        <v>593.96</v>
      </c>
      <c r="E49" s="16">
        <v>166</v>
      </c>
      <c r="F49" s="17">
        <v>24</v>
      </c>
      <c r="G49" s="18">
        <f t="shared" si="0"/>
        <v>783.96</v>
      </c>
      <c r="H49" s="18">
        <v>123</v>
      </c>
      <c r="I49" s="18" t="s">
        <v>16</v>
      </c>
      <c r="J49" s="18">
        <v>580</v>
      </c>
    </row>
    <row r="50" spans="1:10" ht="15.75">
      <c r="A50" s="14">
        <v>43</v>
      </c>
      <c r="B50" s="15" t="s">
        <v>98</v>
      </c>
      <c r="C50" s="15" t="s">
        <v>99</v>
      </c>
      <c r="D50" s="16">
        <v>668.64</v>
      </c>
      <c r="E50" s="16">
        <v>105</v>
      </c>
      <c r="F50" s="17">
        <v>24</v>
      </c>
      <c r="G50" s="18">
        <f t="shared" si="0"/>
        <v>797.64</v>
      </c>
      <c r="H50" s="18">
        <v>147</v>
      </c>
      <c r="I50" s="18" t="s">
        <v>16</v>
      </c>
      <c r="J50" s="18">
        <v>819</v>
      </c>
    </row>
    <row r="51" spans="1:10" ht="15.75">
      <c r="A51" s="14">
        <v>44</v>
      </c>
      <c r="B51" s="15" t="s">
        <v>100</v>
      </c>
      <c r="C51" s="15" t="s">
        <v>101</v>
      </c>
      <c r="D51" s="16">
        <v>1211.8</v>
      </c>
      <c r="E51" s="16">
        <v>226.93</v>
      </c>
      <c r="F51" s="17">
        <v>36</v>
      </c>
      <c r="G51" s="18">
        <f t="shared" si="0"/>
        <v>1474.73</v>
      </c>
      <c r="H51" s="18">
        <f>106+103</f>
        <v>209</v>
      </c>
      <c r="I51" s="18" t="s">
        <v>16</v>
      </c>
      <c r="J51" s="18">
        <f>642+574</f>
        <v>1216</v>
      </c>
    </row>
    <row r="52" spans="1:10" ht="30.75">
      <c r="A52" s="14">
        <v>45</v>
      </c>
      <c r="B52" s="15" t="s">
        <v>102</v>
      </c>
      <c r="C52" s="15" t="s">
        <v>103</v>
      </c>
      <c r="D52" s="16">
        <v>366.8</v>
      </c>
      <c r="E52" s="16">
        <v>80.709999999999994</v>
      </c>
      <c r="F52" s="17">
        <v>20</v>
      </c>
      <c r="G52" s="18">
        <f t="shared" si="0"/>
        <v>467.51</v>
      </c>
      <c r="H52" s="18">
        <v>120</v>
      </c>
      <c r="I52" s="18" t="s">
        <v>16</v>
      </c>
      <c r="J52" s="18">
        <v>352</v>
      </c>
    </row>
    <row r="53" spans="1:10" ht="15.75">
      <c r="A53" s="14">
        <v>46</v>
      </c>
      <c r="B53" s="15" t="s">
        <v>104</v>
      </c>
      <c r="C53" s="15" t="s">
        <v>105</v>
      </c>
      <c r="D53" s="16">
        <v>1234</v>
      </c>
      <c r="E53" s="16">
        <v>280</v>
      </c>
      <c r="F53" s="17">
        <v>36</v>
      </c>
      <c r="G53" s="18">
        <f t="shared" si="0"/>
        <v>1550</v>
      </c>
      <c r="H53" s="18">
        <f>154+148</f>
        <v>302</v>
      </c>
      <c r="I53" s="18" t="s">
        <v>16</v>
      </c>
      <c r="J53" s="18">
        <f>628+770</f>
        <v>1398</v>
      </c>
    </row>
    <row r="54" spans="1:10" ht="15.75">
      <c r="A54" s="14">
        <v>47</v>
      </c>
      <c r="B54" s="15" t="s">
        <v>106</v>
      </c>
      <c r="C54" s="15" t="s">
        <v>107</v>
      </c>
      <c r="D54" s="16">
        <v>620</v>
      </c>
      <c r="E54" s="19">
        <v>97.14</v>
      </c>
      <c r="F54" s="17">
        <v>24</v>
      </c>
      <c r="G54" s="18">
        <f t="shared" si="0"/>
        <v>741.14</v>
      </c>
      <c r="H54" s="18">
        <v>119</v>
      </c>
      <c r="I54" s="18" t="s">
        <v>16</v>
      </c>
      <c r="J54" s="18">
        <v>504</v>
      </c>
    </row>
    <row r="55" spans="1:10" ht="30.75">
      <c r="A55" s="14">
        <v>48</v>
      </c>
      <c r="B55" s="15" t="s">
        <v>108</v>
      </c>
      <c r="C55" s="15" t="s">
        <v>109</v>
      </c>
      <c r="D55" s="19">
        <v>239</v>
      </c>
      <c r="E55" s="16">
        <v>66.64</v>
      </c>
      <c r="F55" s="17">
        <v>20</v>
      </c>
      <c r="G55" s="18">
        <f t="shared" si="0"/>
        <v>325.64</v>
      </c>
      <c r="H55" s="18">
        <v>80</v>
      </c>
      <c r="I55" s="18" t="s">
        <v>16</v>
      </c>
      <c r="J55" s="18">
        <v>380</v>
      </c>
    </row>
    <row r="56" spans="1:10" ht="30.75">
      <c r="A56" s="14">
        <v>49</v>
      </c>
      <c r="B56" s="15" t="s">
        <v>110</v>
      </c>
      <c r="C56" s="15" t="s">
        <v>111</v>
      </c>
      <c r="D56" s="16">
        <v>1634.08</v>
      </c>
      <c r="E56" s="16">
        <v>435.68</v>
      </c>
      <c r="F56" s="17">
        <v>48</v>
      </c>
      <c r="G56" s="18">
        <f t="shared" si="0"/>
        <v>2117.7599999999998</v>
      </c>
      <c r="H56" s="18">
        <f>159+158+103</f>
        <v>420</v>
      </c>
      <c r="I56" s="18" t="s">
        <v>16</v>
      </c>
      <c r="J56" s="18">
        <f>396+500+726</f>
        <v>1622</v>
      </c>
    </row>
    <row r="57" spans="1:10" ht="15.75">
      <c r="A57" s="14">
        <v>50</v>
      </c>
      <c r="B57" s="15" t="s">
        <v>112</v>
      </c>
      <c r="C57" s="15" t="s">
        <v>113</v>
      </c>
      <c r="D57" s="16">
        <v>1088.8</v>
      </c>
      <c r="E57" s="16">
        <v>325.5</v>
      </c>
      <c r="F57" s="17">
        <v>36</v>
      </c>
      <c r="G57" s="18">
        <f t="shared" si="0"/>
        <v>1450.3</v>
      </c>
      <c r="H57" s="18">
        <v>148</v>
      </c>
      <c r="I57" s="18" t="s">
        <v>16</v>
      </c>
      <c r="J57" s="18">
        <v>882</v>
      </c>
    </row>
    <row r="58" spans="1:10" ht="15.75">
      <c r="A58" s="14">
        <v>51</v>
      </c>
      <c r="B58" s="15" t="s">
        <v>114</v>
      </c>
      <c r="C58" s="15" t="s">
        <v>115</v>
      </c>
      <c r="D58" s="16">
        <v>577.82000000000005</v>
      </c>
      <c r="E58" s="16">
        <v>107</v>
      </c>
      <c r="F58" s="17">
        <v>24</v>
      </c>
      <c r="G58" s="18">
        <f t="shared" si="0"/>
        <v>708.82</v>
      </c>
      <c r="H58" s="18">
        <v>146</v>
      </c>
      <c r="I58" s="18" t="s">
        <v>16</v>
      </c>
      <c r="J58" s="18">
        <v>1144</v>
      </c>
    </row>
    <row r="59" spans="1:10" ht="15.75">
      <c r="A59" s="14">
        <v>53</v>
      </c>
      <c r="B59" s="20" t="s">
        <v>116</v>
      </c>
      <c r="C59" s="15" t="s">
        <v>117</v>
      </c>
      <c r="D59" s="17">
        <v>1318.88</v>
      </c>
      <c r="E59" s="17">
        <v>266</v>
      </c>
      <c r="F59" s="17">
        <v>36</v>
      </c>
      <c r="G59" s="18">
        <f t="shared" si="0"/>
        <v>1620.88</v>
      </c>
      <c r="H59" s="18">
        <f>122+122</f>
        <v>244</v>
      </c>
      <c r="I59" s="18" t="s">
        <v>16</v>
      </c>
      <c r="J59" s="18">
        <f>1136+1095</f>
        <v>2231</v>
      </c>
    </row>
    <row r="60" spans="1:10" ht="15.75">
      <c r="A60" s="14">
        <v>54</v>
      </c>
      <c r="B60" s="20" t="s">
        <v>118</v>
      </c>
      <c r="C60" s="15" t="s">
        <v>119</v>
      </c>
      <c r="D60" s="17">
        <v>3135.6</v>
      </c>
      <c r="E60" s="17">
        <v>1339.34</v>
      </c>
      <c r="F60" s="17">
        <v>84</v>
      </c>
      <c r="G60" s="18">
        <f t="shared" si="0"/>
        <v>4558.9399999999996</v>
      </c>
      <c r="H60" s="18">
        <f>156+147+81+130+79</f>
        <v>593</v>
      </c>
      <c r="I60" s="18" t="s">
        <v>16</v>
      </c>
      <c r="J60" s="18">
        <f>600+624+592+596+520</f>
        <v>2932</v>
      </c>
    </row>
    <row r="61" spans="1:10" ht="30.75">
      <c r="A61" s="14">
        <v>55</v>
      </c>
      <c r="B61" s="20" t="s">
        <v>120</v>
      </c>
      <c r="C61" s="15" t="s">
        <v>121</v>
      </c>
      <c r="D61" s="17">
        <v>460.32</v>
      </c>
      <c r="E61" s="17">
        <v>175</v>
      </c>
      <c r="F61" s="17">
        <v>15</v>
      </c>
      <c r="G61" s="18">
        <f t="shared" si="0"/>
        <v>650.31999999999994</v>
      </c>
      <c r="H61" s="18">
        <v>109</v>
      </c>
      <c r="I61" s="18" t="s">
        <v>16</v>
      </c>
      <c r="J61" s="18">
        <v>675</v>
      </c>
    </row>
    <row r="62" spans="1:10" ht="15.75">
      <c r="A62" s="14">
        <v>56</v>
      </c>
      <c r="B62" s="15" t="s">
        <v>122</v>
      </c>
      <c r="C62" s="15" t="s">
        <v>123</v>
      </c>
      <c r="D62" s="17">
        <v>149.6</v>
      </c>
      <c r="E62" s="17">
        <v>55</v>
      </c>
      <c r="F62" s="17">
        <v>19</v>
      </c>
      <c r="G62" s="18">
        <f t="shared" si="0"/>
        <v>223.6</v>
      </c>
      <c r="H62" s="18">
        <v>138</v>
      </c>
      <c r="I62" s="18" t="s">
        <v>16</v>
      </c>
      <c r="J62" s="18">
        <v>296</v>
      </c>
    </row>
    <row r="63" spans="1:10" ht="30.75">
      <c r="A63" s="14">
        <v>57</v>
      </c>
      <c r="B63" s="20" t="s">
        <v>124</v>
      </c>
      <c r="C63" s="15" t="s">
        <v>125</v>
      </c>
      <c r="D63" s="17">
        <v>357.2</v>
      </c>
      <c r="E63" s="17">
        <v>108.5</v>
      </c>
      <c r="F63" s="17">
        <v>20</v>
      </c>
      <c r="G63" s="18">
        <f t="shared" si="0"/>
        <v>485.7</v>
      </c>
      <c r="H63" s="18">
        <v>116</v>
      </c>
      <c r="I63" s="18" t="s">
        <v>16</v>
      </c>
      <c r="J63" s="18">
        <v>483</v>
      </c>
    </row>
    <row r="64" spans="1:10" ht="15.75">
      <c r="A64" s="14">
        <v>58</v>
      </c>
      <c r="B64" s="20" t="s">
        <v>126</v>
      </c>
      <c r="C64" s="15" t="s">
        <v>127</v>
      </c>
      <c r="D64" s="17">
        <v>695.6</v>
      </c>
      <c r="E64" s="17">
        <v>88.86</v>
      </c>
      <c r="F64" s="17">
        <v>24</v>
      </c>
      <c r="G64" s="18">
        <f t="shared" si="0"/>
        <v>808.46</v>
      </c>
      <c r="H64" s="18">
        <v>147</v>
      </c>
      <c r="I64" s="18" t="s">
        <v>16</v>
      </c>
      <c r="J64" s="18">
        <v>552</v>
      </c>
    </row>
    <row r="65" spans="1:10" ht="30.75">
      <c r="A65" s="14">
        <v>59</v>
      </c>
      <c r="B65" s="20" t="s">
        <v>128</v>
      </c>
      <c r="C65" s="15" t="s">
        <v>129</v>
      </c>
      <c r="D65" s="17">
        <v>1791.2</v>
      </c>
      <c r="E65" s="17">
        <v>284.5</v>
      </c>
      <c r="F65" s="17">
        <v>36</v>
      </c>
      <c r="G65" s="18">
        <f t="shared" si="0"/>
        <v>2111.6999999999998</v>
      </c>
      <c r="H65" s="18">
        <f>154+84</f>
        <v>238</v>
      </c>
      <c r="I65" s="18" t="s">
        <v>16</v>
      </c>
      <c r="J65" s="18">
        <f>791+780</f>
        <v>1571</v>
      </c>
    </row>
    <row r="66" spans="1:10" ht="30.75">
      <c r="A66" s="14">
        <v>60</v>
      </c>
      <c r="B66" s="15" t="s">
        <v>130</v>
      </c>
      <c r="C66" s="15" t="s">
        <v>131</v>
      </c>
      <c r="D66" s="17">
        <v>245</v>
      </c>
      <c r="E66" s="17">
        <f>155</f>
        <v>155</v>
      </c>
      <c r="F66" s="17">
        <v>15</v>
      </c>
      <c r="G66" s="18">
        <f t="shared" si="0"/>
        <v>415</v>
      </c>
      <c r="H66" s="18">
        <v>131</v>
      </c>
      <c r="I66" s="18" t="s">
        <v>16</v>
      </c>
      <c r="J66" s="18">
        <v>716</v>
      </c>
    </row>
    <row r="67" spans="1:10" ht="15.75">
      <c r="A67" s="14">
        <v>61</v>
      </c>
      <c r="B67" s="15" t="s">
        <v>132</v>
      </c>
      <c r="C67" s="15" t="s">
        <v>133</v>
      </c>
      <c r="D67" s="17">
        <v>402.04</v>
      </c>
      <c r="E67" s="17">
        <v>120.07</v>
      </c>
      <c r="F67" s="17">
        <v>20</v>
      </c>
      <c r="G67" s="18">
        <f t="shared" si="0"/>
        <v>542.11</v>
      </c>
      <c r="H67" s="18">
        <v>91</v>
      </c>
      <c r="I67" s="18" t="s">
        <v>16</v>
      </c>
      <c r="J67" s="18">
        <v>370</v>
      </c>
    </row>
    <row r="68" spans="1:10" ht="15.75">
      <c r="A68" s="14">
        <v>62</v>
      </c>
      <c r="B68" s="20" t="s">
        <v>134</v>
      </c>
      <c r="C68" s="15" t="s">
        <v>135</v>
      </c>
      <c r="D68" s="17">
        <v>1296</v>
      </c>
      <c r="E68" s="17">
        <v>253.01</v>
      </c>
      <c r="F68" s="17">
        <v>43</v>
      </c>
      <c r="G68" s="18">
        <f t="shared" si="0"/>
        <v>1592.01</v>
      </c>
      <c r="H68" s="18">
        <f>148+148+148+148</f>
        <v>592</v>
      </c>
      <c r="I68" s="18" t="s">
        <v>16</v>
      </c>
      <c r="J68" s="18">
        <f>729+732+659+712</f>
        <v>2832</v>
      </c>
    </row>
    <row r="69" spans="1:10" ht="30.75">
      <c r="A69" s="14">
        <v>63</v>
      </c>
      <c r="B69" s="20" t="s">
        <v>136</v>
      </c>
      <c r="C69" s="15" t="s">
        <v>137</v>
      </c>
      <c r="D69" s="17">
        <f>478.4+5</f>
        <v>483.4</v>
      </c>
      <c r="E69" s="17">
        <v>166.93</v>
      </c>
      <c r="F69" s="17">
        <v>24</v>
      </c>
      <c r="G69" s="18">
        <f t="shared" si="0"/>
        <v>674.32999999999993</v>
      </c>
      <c r="H69" s="18">
        <v>97</v>
      </c>
      <c r="I69" s="18" t="s">
        <v>16</v>
      </c>
      <c r="J69" s="18">
        <v>880</v>
      </c>
    </row>
    <row r="70" spans="1:10" ht="30.75">
      <c r="A70" s="14">
        <v>64</v>
      </c>
      <c r="B70" s="15" t="s">
        <v>138</v>
      </c>
      <c r="C70" s="15" t="s">
        <v>139</v>
      </c>
      <c r="D70" s="16">
        <v>946.16</v>
      </c>
      <c r="E70" s="16">
        <v>100</v>
      </c>
      <c r="F70" s="17">
        <v>24</v>
      </c>
      <c r="G70" s="18">
        <f t="shared" si="0"/>
        <v>1070.1599999999999</v>
      </c>
      <c r="H70" s="18">
        <v>153</v>
      </c>
      <c r="I70" s="18" t="s">
        <v>16</v>
      </c>
      <c r="J70" s="18">
        <v>768</v>
      </c>
    </row>
    <row r="71" spans="1:10" ht="30.75">
      <c r="A71" s="14">
        <v>65</v>
      </c>
      <c r="B71" s="15" t="s">
        <v>140</v>
      </c>
      <c r="C71" s="15" t="s">
        <v>141</v>
      </c>
      <c r="D71" s="17">
        <v>494.32</v>
      </c>
      <c r="E71" s="17">
        <v>163</v>
      </c>
      <c r="F71" s="17">
        <v>15</v>
      </c>
      <c r="G71" s="18">
        <f t="shared" ref="G71:G104" si="1">F71+E71+D71</f>
        <v>672.31999999999994</v>
      </c>
      <c r="H71" s="18">
        <v>127</v>
      </c>
      <c r="I71" s="18" t="s">
        <v>16</v>
      </c>
      <c r="J71" s="18">
        <v>454</v>
      </c>
    </row>
    <row r="72" spans="1:10" ht="30.75">
      <c r="A72" s="14">
        <v>67</v>
      </c>
      <c r="B72" s="20" t="s">
        <v>142</v>
      </c>
      <c r="C72" s="15" t="s">
        <v>143</v>
      </c>
      <c r="D72" s="16">
        <v>789.8</v>
      </c>
      <c r="E72" s="16">
        <v>165</v>
      </c>
      <c r="F72" s="17">
        <v>24</v>
      </c>
      <c r="G72" s="18">
        <f t="shared" si="1"/>
        <v>978.8</v>
      </c>
      <c r="H72" s="18">
        <v>114</v>
      </c>
      <c r="I72" s="18" t="s">
        <v>16</v>
      </c>
      <c r="J72" s="18">
        <v>580</v>
      </c>
    </row>
    <row r="73" spans="1:10" ht="15.75">
      <c r="A73" s="14">
        <v>68</v>
      </c>
      <c r="B73" s="20" t="s">
        <v>144</v>
      </c>
      <c r="C73" s="15" t="s">
        <v>145</v>
      </c>
      <c r="D73" s="16">
        <f>371-181.6</f>
        <v>189.4</v>
      </c>
      <c r="E73" s="16">
        <v>132.5</v>
      </c>
      <c r="F73" s="17">
        <v>15</v>
      </c>
      <c r="G73" s="18">
        <f t="shared" si="1"/>
        <v>336.9</v>
      </c>
      <c r="H73" s="18">
        <f>93</f>
        <v>93</v>
      </c>
      <c r="I73" s="18" t="s">
        <v>16</v>
      </c>
      <c r="J73" s="18">
        <f>542+402</f>
        <v>944</v>
      </c>
    </row>
    <row r="74" spans="1:10" ht="30.75">
      <c r="A74" s="14">
        <v>69</v>
      </c>
      <c r="B74" s="15" t="s">
        <v>146</v>
      </c>
      <c r="C74" s="15" t="s">
        <v>147</v>
      </c>
      <c r="D74" s="16">
        <v>744.28</v>
      </c>
      <c r="E74" s="16">
        <v>159.25</v>
      </c>
      <c r="F74" s="17">
        <v>36</v>
      </c>
      <c r="G74" s="18">
        <f t="shared" si="1"/>
        <v>939.53</v>
      </c>
      <c r="H74" s="18">
        <f>107+123</f>
        <v>230</v>
      </c>
      <c r="I74" s="18" t="s">
        <v>16</v>
      </c>
      <c r="J74" s="18">
        <f>492+556</f>
        <v>1048</v>
      </c>
    </row>
    <row r="75" spans="1:10" ht="30.75">
      <c r="A75" s="14">
        <v>70</v>
      </c>
      <c r="B75" s="20" t="s">
        <v>148</v>
      </c>
      <c r="C75" s="15" t="s">
        <v>149</v>
      </c>
      <c r="D75" s="16">
        <v>697.91</v>
      </c>
      <c r="E75" s="16">
        <v>85</v>
      </c>
      <c r="F75" s="17">
        <v>24</v>
      </c>
      <c r="G75" s="18">
        <f t="shared" si="1"/>
        <v>806.91</v>
      </c>
      <c r="H75" s="18">
        <v>146</v>
      </c>
      <c r="I75" s="18" t="s">
        <v>16</v>
      </c>
      <c r="J75" s="18">
        <v>604</v>
      </c>
    </row>
    <row r="76" spans="1:10" ht="30.75">
      <c r="A76" s="14">
        <v>71</v>
      </c>
      <c r="B76" s="20" t="s">
        <v>150</v>
      </c>
      <c r="C76" s="15" t="s">
        <v>151</v>
      </c>
      <c r="D76" s="16">
        <v>308.92</v>
      </c>
      <c r="E76" s="16">
        <v>125.71</v>
      </c>
      <c r="F76" s="17">
        <v>19</v>
      </c>
      <c r="G76" s="18">
        <f t="shared" si="1"/>
        <v>453.63</v>
      </c>
      <c r="H76" s="18">
        <v>125</v>
      </c>
      <c r="I76" s="18" t="s">
        <v>16</v>
      </c>
      <c r="J76" s="18">
        <v>856</v>
      </c>
    </row>
    <row r="77" spans="1:10" ht="30.75">
      <c r="A77" s="14">
        <v>72</v>
      </c>
      <c r="B77" s="20" t="s">
        <v>152</v>
      </c>
      <c r="C77" s="15" t="s">
        <v>153</v>
      </c>
      <c r="D77" s="16">
        <v>967</v>
      </c>
      <c r="E77" s="16">
        <v>213</v>
      </c>
      <c r="F77" s="17">
        <v>24</v>
      </c>
      <c r="G77" s="18">
        <f t="shared" si="1"/>
        <v>1204</v>
      </c>
      <c r="H77" s="18">
        <v>158</v>
      </c>
      <c r="I77" s="18" t="s">
        <v>16</v>
      </c>
      <c r="J77" s="18">
        <v>1220</v>
      </c>
    </row>
    <row r="78" spans="1:10" ht="15.75">
      <c r="A78" s="14">
        <v>73</v>
      </c>
      <c r="B78" s="20" t="s">
        <v>154</v>
      </c>
      <c r="C78" s="20" t="s">
        <v>155</v>
      </c>
      <c r="D78" s="16">
        <v>322.39999999999998</v>
      </c>
      <c r="E78" s="16">
        <v>89</v>
      </c>
      <c r="F78" s="17">
        <v>15</v>
      </c>
      <c r="G78" s="18">
        <f t="shared" si="1"/>
        <v>426.4</v>
      </c>
      <c r="H78" s="18">
        <v>116</v>
      </c>
      <c r="I78" s="18" t="s">
        <v>16</v>
      </c>
      <c r="J78" s="18">
        <v>640</v>
      </c>
    </row>
    <row r="79" spans="1:10" ht="15.75">
      <c r="A79" s="14">
        <v>74</v>
      </c>
      <c r="B79" s="20" t="s">
        <v>156</v>
      </c>
      <c r="C79" s="15" t="s">
        <v>157</v>
      </c>
      <c r="D79" s="16">
        <v>345.2</v>
      </c>
      <c r="E79" s="16">
        <v>138.21</v>
      </c>
      <c r="F79" s="17">
        <v>15</v>
      </c>
      <c r="G79" s="18">
        <f t="shared" si="1"/>
        <v>498.40999999999997</v>
      </c>
      <c r="H79" s="18">
        <v>128</v>
      </c>
      <c r="I79" s="18" t="s">
        <v>16</v>
      </c>
      <c r="J79" s="18">
        <v>448</v>
      </c>
    </row>
    <row r="80" spans="1:10" ht="30.75">
      <c r="A80" s="14">
        <v>75</v>
      </c>
      <c r="B80" s="20" t="s">
        <v>158</v>
      </c>
      <c r="C80" s="15" t="s">
        <v>159</v>
      </c>
      <c r="D80" s="16">
        <v>697</v>
      </c>
      <c r="E80" s="16">
        <v>223</v>
      </c>
      <c r="F80" s="17">
        <v>24</v>
      </c>
      <c r="G80" s="18">
        <f t="shared" si="1"/>
        <v>944</v>
      </c>
      <c r="H80" s="18">
        <v>147</v>
      </c>
      <c r="I80" s="18" t="s">
        <v>16</v>
      </c>
      <c r="J80" s="18">
        <v>608</v>
      </c>
    </row>
    <row r="81" spans="1:10" ht="15.75">
      <c r="A81" s="14">
        <v>76</v>
      </c>
      <c r="B81" s="20" t="s">
        <v>160</v>
      </c>
      <c r="C81" s="15" t="s">
        <v>161</v>
      </c>
      <c r="D81" s="16">
        <v>1615</v>
      </c>
      <c r="E81" s="16">
        <v>429</v>
      </c>
      <c r="F81" s="17">
        <v>36</v>
      </c>
      <c r="G81" s="18">
        <f t="shared" si="1"/>
        <v>2080</v>
      </c>
      <c r="H81" s="18">
        <f>155+145</f>
        <v>300</v>
      </c>
      <c r="I81" s="18" t="s">
        <v>16</v>
      </c>
      <c r="J81" s="18">
        <f>1211+1058</f>
        <v>2269</v>
      </c>
    </row>
    <row r="82" spans="1:10" s="9" customFormat="1" ht="15.75">
      <c r="A82" s="14">
        <v>77</v>
      </c>
      <c r="B82" s="20" t="s">
        <v>162</v>
      </c>
      <c r="C82" s="15" t="s">
        <v>163</v>
      </c>
      <c r="D82" s="17">
        <v>105.8</v>
      </c>
      <c r="E82" s="17">
        <v>77.5</v>
      </c>
      <c r="F82" s="17">
        <v>24</v>
      </c>
      <c r="G82" s="18">
        <f t="shared" si="1"/>
        <v>207.3</v>
      </c>
      <c r="H82" s="18">
        <v>124</v>
      </c>
      <c r="I82" s="18" t="s">
        <v>16</v>
      </c>
      <c r="J82" s="18">
        <v>460</v>
      </c>
    </row>
    <row r="83" spans="1:10" s="9" customFormat="1" ht="15.75">
      <c r="A83" s="14">
        <v>78</v>
      </c>
      <c r="B83" s="20" t="s">
        <v>164</v>
      </c>
      <c r="C83" s="15" t="s">
        <v>165</v>
      </c>
      <c r="D83" s="17">
        <v>1170</v>
      </c>
      <c r="E83" s="17">
        <v>261</v>
      </c>
      <c r="F83" s="17">
        <v>20</v>
      </c>
      <c r="G83" s="18">
        <f t="shared" si="1"/>
        <v>1451</v>
      </c>
      <c r="H83" s="18">
        <v>152</v>
      </c>
      <c r="I83" s="18" t="s">
        <v>16</v>
      </c>
      <c r="J83" s="18">
        <v>370</v>
      </c>
    </row>
    <row r="84" spans="1:10" s="9" customFormat="1" ht="15.75">
      <c r="A84" s="14">
        <v>79</v>
      </c>
      <c r="B84" s="20" t="s">
        <v>166</v>
      </c>
      <c r="C84" s="20" t="s">
        <v>167</v>
      </c>
      <c r="D84" s="17">
        <v>875.4</v>
      </c>
      <c r="E84" s="17">
        <v>93.07</v>
      </c>
      <c r="F84" s="17">
        <v>24</v>
      </c>
      <c r="G84" s="18">
        <f t="shared" si="1"/>
        <v>992.47</v>
      </c>
      <c r="H84" s="18">
        <v>155</v>
      </c>
      <c r="I84" s="18" t="s">
        <v>16</v>
      </c>
      <c r="J84" s="18">
        <v>142</v>
      </c>
    </row>
    <row r="85" spans="1:10" s="9" customFormat="1" ht="15.75">
      <c r="A85" s="14">
        <v>80</v>
      </c>
      <c r="B85" s="20" t="s">
        <v>168</v>
      </c>
      <c r="C85" s="20" t="s">
        <v>169</v>
      </c>
      <c r="D85" s="17">
        <v>776.8</v>
      </c>
      <c r="E85" s="17">
        <v>347.75</v>
      </c>
      <c r="F85" s="17">
        <v>24</v>
      </c>
      <c r="G85" s="18">
        <f t="shared" si="1"/>
        <v>1148.55</v>
      </c>
      <c r="H85" s="18">
        <v>147</v>
      </c>
      <c r="I85" s="18" t="s">
        <v>16</v>
      </c>
      <c r="J85" s="18">
        <v>384</v>
      </c>
    </row>
    <row r="86" spans="1:10" s="9" customFormat="1" ht="30.75">
      <c r="A86" s="14">
        <v>81</v>
      </c>
      <c r="B86" s="20" t="s">
        <v>170</v>
      </c>
      <c r="C86" s="15" t="s">
        <v>171</v>
      </c>
      <c r="D86" s="17">
        <v>458.6</v>
      </c>
      <c r="E86" s="17">
        <v>70</v>
      </c>
      <c r="F86" s="17">
        <v>19</v>
      </c>
      <c r="G86" s="18">
        <f t="shared" si="1"/>
        <v>547.6</v>
      </c>
      <c r="H86" s="18">
        <v>155</v>
      </c>
      <c r="I86" s="18" t="s">
        <v>16</v>
      </c>
      <c r="J86" s="18">
        <v>1272</v>
      </c>
    </row>
    <row r="87" spans="1:10" s="9" customFormat="1" ht="15.75">
      <c r="A87" s="14">
        <v>82</v>
      </c>
      <c r="B87" s="20" t="s">
        <v>172</v>
      </c>
      <c r="C87" s="20" t="s">
        <v>173</v>
      </c>
      <c r="D87" s="17">
        <v>582.79999999999995</v>
      </c>
      <c r="E87" s="17">
        <v>179.5</v>
      </c>
      <c r="F87" s="17">
        <v>36</v>
      </c>
      <c r="G87" s="18">
        <f t="shared" si="1"/>
        <v>798.3</v>
      </c>
      <c r="H87" s="18">
        <f>158+90</f>
        <v>248</v>
      </c>
      <c r="I87" s="18" t="s">
        <v>16</v>
      </c>
      <c r="J87" s="18">
        <f>628+384</f>
        <v>1012</v>
      </c>
    </row>
    <row r="88" spans="1:10" s="9" customFormat="1" ht="30.75">
      <c r="A88" s="14">
        <v>83</v>
      </c>
      <c r="B88" s="20" t="s">
        <v>174</v>
      </c>
      <c r="C88" s="15" t="s">
        <v>175</v>
      </c>
      <c r="D88" s="17">
        <v>919.24</v>
      </c>
      <c r="E88" s="17">
        <v>157.86000000000001</v>
      </c>
      <c r="F88" s="17">
        <v>36</v>
      </c>
      <c r="G88" s="18">
        <f t="shared" si="1"/>
        <v>1113.0999999999999</v>
      </c>
      <c r="H88" s="18">
        <f>136+103</f>
        <v>239</v>
      </c>
      <c r="I88" s="18" t="s">
        <v>16</v>
      </c>
      <c r="J88" s="18">
        <f>516+632</f>
        <v>1148</v>
      </c>
    </row>
    <row r="89" spans="1:10" s="9" customFormat="1" ht="15.75">
      <c r="A89" s="14">
        <v>85</v>
      </c>
      <c r="B89" s="20" t="s">
        <v>176</v>
      </c>
      <c r="C89" s="15" t="s">
        <v>177</v>
      </c>
      <c r="D89" s="17">
        <v>428.42</v>
      </c>
      <c r="E89" s="17">
        <v>76.64</v>
      </c>
      <c r="F89" s="17">
        <v>13</v>
      </c>
      <c r="G89" s="18">
        <f t="shared" si="1"/>
        <v>518.06000000000006</v>
      </c>
      <c r="H89" s="18">
        <v>67</v>
      </c>
      <c r="I89" s="18" t="s">
        <v>16</v>
      </c>
      <c r="J89" s="18">
        <v>375</v>
      </c>
    </row>
    <row r="90" spans="1:10" s="9" customFormat="1" ht="15.75">
      <c r="A90" s="14">
        <v>86</v>
      </c>
      <c r="B90" s="20" t="s">
        <v>178</v>
      </c>
      <c r="C90" s="20" t="s">
        <v>179</v>
      </c>
      <c r="D90" s="17">
        <f>278-23</f>
        <v>255</v>
      </c>
      <c r="E90" s="17">
        <v>124.5</v>
      </c>
      <c r="F90" s="17">
        <v>15</v>
      </c>
      <c r="G90" s="18">
        <f t="shared" si="1"/>
        <v>394.5</v>
      </c>
      <c r="H90" s="18">
        <v>60</v>
      </c>
      <c r="I90" s="18" t="s">
        <v>16</v>
      </c>
      <c r="J90" s="18">
        <v>748</v>
      </c>
    </row>
    <row r="91" spans="1:10" s="9" customFormat="1" ht="15.75">
      <c r="A91" s="14">
        <v>87</v>
      </c>
      <c r="B91" s="20" t="s">
        <v>180</v>
      </c>
      <c r="C91" s="15" t="s">
        <v>181</v>
      </c>
      <c r="D91" s="17">
        <v>460.8</v>
      </c>
      <c r="E91" s="17">
        <v>95.18</v>
      </c>
      <c r="F91" s="17">
        <v>24</v>
      </c>
      <c r="G91" s="18">
        <f t="shared" si="1"/>
        <v>579.98</v>
      </c>
      <c r="H91" s="18">
        <v>144</v>
      </c>
      <c r="I91" s="18" t="s">
        <v>16</v>
      </c>
      <c r="J91" s="18">
        <v>572</v>
      </c>
    </row>
    <row r="92" spans="1:10" s="9" customFormat="1" ht="15.75">
      <c r="A92" s="14">
        <v>89</v>
      </c>
      <c r="B92" s="20" t="s">
        <v>182</v>
      </c>
      <c r="C92" s="15" t="s">
        <v>183</v>
      </c>
      <c r="D92" s="16">
        <v>478</v>
      </c>
      <c r="E92" s="16">
        <v>99</v>
      </c>
      <c r="F92" s="17">
        <v>24</v>
      </c>
      <c r="G92" s="18">
        <f t="shared" si="1"/>
        <v>601</v>
      </c>
      <c r="H92" s="18">
        <v>113</v>
      </c>
      <c r="I92" s="18" t="s">
        <v>16</v>
      </c>
      <c r="J92" s="18">
        <v>548</v>
      </c>
    </row>
    <row r="93" spans="1:10" s="9" customFormat="1" ht="15.75">
      <c r="A93" s="14">
        <v>90</v>
      </c>
      <c r="B93" s="20" t="s">
        <v>184</v>
      </c>
      <c r="C93" s="15" t="s">
        <v>185</v>
      </c>
      <c r="D93" s="16">
        <v>686</v>
      </c>
      <c r="E93" s="16">
        <v>232.46</v>
      </c>
      <c r="F93" s="17">
        <v>39</v>
      </c>
      <c r="G93" s="18">
        <f t="shared" si="1"/>
        <v>957.46</v>
      </c>
      <c r="H93" s="18">
        <f>130+58+116</f>
        <v>304</v>
      </c>
      <c r="I93" s="18" t="s">
        <v>16</v>
      </c>
      <c r="J93" s="18">
        <f>708+755+716</f>
        <v>2179</v>
      </c>
    </row>
    <row r="94" spans="1:10" s="9" customFormat="1" ht="30.75">
      <c r="A94" s="14">
        <v>91</v>
      </c>
      <c r="B94" s="20" t="s">
        <v>186</v>
      </c>
      <c r="C94" s="15" t="s">
        <v>187</v>
      </c>
      <c r="D94" s="16">
        <v>1243.1199999999999</v>
      </c>
      <c r="E94" s="16">
        <v>152.5</v>
      </c>
      <c r="F94" s="17">
        <v>24</v>
      </c>
      <c r="G94" s="18">
        <f t="shared" si="1"/>
        <v>1419.62</v>
      </c>
      <c r="H94" s="18">
        <v>150</v>
      </c>
      <c r="I94" s="18" t="s">
        <v>16</v>
      </c>
      <c r="J94" s="18">
        <v>632</v>
      </c>
    </row>
    <row r="95" spans="1:10" s="9" customFormat="1" ht="15.75">
      <c r="A95" s="14">
        <v>92</v>
      </c>
      <c r="B95" s="20" t="s">
        <v>188</v>
      </c>
      <c r="C95" s="15" t="s">
        <v>189</v>
      </c>
      <c r="D95" s="16">
        <v>615.4</v>
      </c>
      <c r="E95" s="16">
        <v>113</v>
      </c>
      <c r="F95" s="17">
        <v>19</v>
      </c>
      <c r="G95" s="18">
        <f t="shared" si="1"/>
        <v>747.4</v>
      </c>
      <c r="H95" s="18">
        <v>159</v>
      </c>
      <c r="I95" s="18" t="s">
        <v>16</v>
      </c>
      <c r="J95" s="18">
        <v>798</v>
      </c>
    </row>
    <row r="96" spans="1:10" s="9" customFormat="1" ht="30.75">
      <c r="A96" s="14">
        <v>93</v>
      </c>
      <c r="B96" s="20" t="s">
        <v>190</v>
      </c>
      <c r="C96" s="15" t="s">
        <v>191</v>
      </c>
      <c r="D96" s="16">
        <v>885.2</v>
      </c>
      <c r="E96" s="16">
        <v>153.5</v>
      </c>
      <c r="F96" s="17">
        <v>20</v>
      </c>
      <c r="G96" s="18">
        <f t="shared" si="1"/>
        <v>1058.7</v>
      </c>
      <c r="H96" s="18">
        <v>120</v>
      </c>
      <c r="I96" s="18" t="s">
        <v>16</v>
      </c>
      <c r="J96" s="18">
        <v>1016</v>
      </c>
    </row>
    <row r="97" spans="1:10" s="9" customFormat="1" ht="15.75">
      <c r="A97" s="14">
        <v>94</v>
      </c>
      <c r="B97" s="20" t="s">
        <v>192</v>
      </c>
      <c r="C97" s="15" t="s">
        <v>193</v>
      </c>
      <c r="D97" s="16">
        <v>597</v>
      </c>
      <c r="E97" s="16">
        <v>355</v>
      </c>
      <c r="F97" s="17">
        <v>15</v>
      </c>
      <c r="G97" s="18">
        <f t="shared" si="1"/>
        <v>967</v>
      </c>
      <c r="H97" s="18">
        <v>98</v>
      </c>
      <c r="I97" s="18" t="s">
        <v>16</v>
      </c>
      <c r="J97" s="18">
        <v>868</v>
      </c>
    </row>
    <row r="98" spans="1:10" s="9" customFormat="1" ht="15.75">
      <c r="A98" s="14">
        <v>95</v>
      </c>
      <c r="B98" s="20" t="s">
        <v>194</v>
      </c>
      <c r="C98" s="15" t="s">
        <v>195</v>
      </c>
      <c r="D98" s="16">
        <v>1041.3599999999999</v>
      </c>
      <c r="E98" s="16">
        <v>158.63999999999999</v>
      </c>
      <c r="F98" s="17">
        <v>36</v>
      </c>
      <c r="G98" s="18">
        <f t="shared" si="1"/>
        <v>1236</v>
      </c>
      <c r="H98" s="18">
        <f>161+139</f>
        <v>300</v>
      </c>
      <c r="I98" s="18" t="s">
        <v>16</v>
      </c>
      <c r="J98" s="18">
        <f>632</f>
        <v>632</v>
      </c>
    </row>
    <row r="99" spans="1:10" s="9" customFormat="1" ht="15.75">
      <c r="A99" s="14">
        <v>96</v>
      </c>
      <c r="B99" s="20" t="s">
        <v>196</v>
      </c>
      <c r="C99" s="37" t="s">
        <v>197</v>
      </c>
      <c r="D99" s="16">
        <v>735</v>
      </c>
      <c r="E99" s="16">
        <v>168</v>
      </c>
      <c r="F99" s="17">
        <v>19</v>
      </c>
      <c r="G99" s="18">
        <f t="shared" si="1"/>
        <v>922</v>
      </c>
      <c r="H99" s="18">
        <v>156</v>
      </c>
      <c r="I99" s="18" t="s">
        <v>16</v>
      </c>
      <c r="J99" s="18">
        <v>592</v>
      </c>
    </row>
    <row r="100" spans="1:10" s="9" customFormat="1" ht="15.75">
      <c r="A100" s="14">
        <v>97</v>
      </c>
      <c r="B100" s="20" t="s">
        <v>198</v>
      </c>
      <c r="C100" s="37" t="s">
        <v>199</v>
      </c>
      <c r="D100" s="16">
        <v>621</v>
      </c>
      <c r="E100" s="16">
        <v>117.5</v>
      </c>
      <c r="F100" s="17">
        <v>24</v>
      </c>
      <c r="G100" s="18">
        <f t="shared" si="1"/>
        <v>762.5</v>
      </c>
      <c r="H100" s="18">
        <v>120</v>
      </c>
      <c r="I100" s="18" t="s">
        <v>16</v>
      </c>
      <c r="J100" s="18">
        <v>608</v>
      </c>
    </row>
    <row r="101" spans="1:10" s="9" customFormat="1" ht="15.75">
      <c r="A101" s="14">
        <v>98</v>
      </c>
      <c r="B101" s="36" t="s">
        <v>200</v>
      </c>
      <c r="C101" s="21" t="s">
        <v>201</v>
      </c>
      <c r="D101" s="16">
        <v>514.4</v>
      </c>
      <c r="E101" s="16">
        <v>107.5</v>
      </c>
      <c r="F101" s="17">
        <v>15</v>
      </c>
      <c r="G101" s="18">
        <f t="shared" si="1"/>
        <v>636.9</v>
      </c>
      <c r="H101" s="18">
        <v>103</v>
      </c>
      <c r="I101" s="18" t="s">
        <v>16</v>
      </c>
      <c r="J101" s="18">
        <v>444</v>
      </c>
    </row>
    <row r="102" spans="1:10" s="9" customFormat="1" ht="15.75">
      <c r="A102" s="14">
        <v>99</v>
      </c>
      <c r="B102" s="36" t="s">
        <v>202</v>
      </c>
      <c r="C102" s="21" t="s">
        <v>203</v>
      </c>
      <c r="D102" s="16">
        <v>344.76</v>
      </c>
      <c r="E102" s="16">
        <v>113</v>
      </c>
      <c r="F102" s="17">
        <v>19</v>
      </c>
      <c r="G102" s="18">
        <f t="shared" si="1"/>
        <v>476.76</v>
      </c>
      <c r="H102" s="18">
        <v>106</v>
      </c>
      <c r="I102" s="18" t="s">
        <v>16</v>
      </c>
      <c r="J102" s="18">
        <v>552</v>
      </c>
    </row>
    <row r="103" spans="1:10" s="9" customFormat="1" ht="30.75">
      <c r="A103" s="14">
        <v>100</v>
      </c>
      <c r="B103" s="36" t="s">
        <v>204</v>
      </c>
      <c r="C103" s="21" t="s">
        <v>205</v>
      </c>
      <c r="D103" s="16">
        <v>206.8</v>
      </c>
      <c r="E103" s="16">
        <v>82.68</v>
      </c>
      <c r="F103" s="17">
        <v>24</v>
      </c>
      <c r="G103" s="18">
        <f t="shared" si="1"/>
        <v>313.48</v>
      </c>
      <c r="H103" s="18">
        <v>147</v>
      </c>
      <c r="I103" s="18" t="s">
        <v>16</v>
      </c>
      <c r="J103" s="18">
        <v>608</v>
      </c>
    </row>
    <row r="104" spans="1:10" s="9" customFormat="1" ht="30.75">
      <c r="A104" s="14">
        <v>101</v>
      </c>
      <c r="B104" s="36" t="s">
        <v>206</v>
      </c>
      <c r="C104" s="21" t="s">
        <v>207</v>
      </c>
      <c r="D104" s="16">
        <v>662.6</v>
      </c>
      <c r="E104" s="16">
        <v>140</v>
      </c>
      <c r="F104" s="17">
        <v>24</v>
      </c>
      <c r="G104" s="18">
        <f t="shared" si="1"/>
        <v>826.6</v>
      </c>
      <c r="H104" s="18">
        <v>140</v>
      </c>
      <c r="I104" s="18" t="s">
        <v>16</v>
      </c>
      <c r="J104" s="18">
        <v>588</v>
      </c>
    </row>
    <row r="105" spans="1:10" s="26" customFormat="1" ht="15.75">
      <c r="A105" s="22"/>
      <c r="B105" s="23"/>
      <c r="C105" s="24" t="s">
        <v>208</v>
      </c>
      <c r="D105" s="25">
        <f t="shared" ref="D105:J105" si="2">SUM(D9:D104)</f>
        <v>89665.67</v>
      </c>
      <c r="E105" s="25">
        <f t="shared" si="2"/>
        <v>21057.439999999995</v>
      </c>
      <c r="F105" s="25">
        <f t="shared" si="2"/>
        <v>2624</v>
      </c>
      <c r="G105" s="25">
        <f t="shared" si="2"/>
        <v>113347.11000000004</v>
      </c>
      <c r="H105" s="25">
        <f t="shared" si="2"/>
        <v>18100</v>
      </c>
      <c r="I105" s="25">
        <f t="shared" si="2"/>
        <v>0</v>
      </c>
      <c r="J105" s="25">
        <f t="shared" si="2"/>
        <v>90567</v>
      </c>
    </row>
    <row r="106" spans="1:10" s="1" customFormat="1">
      <c r="B106" s="2"/>
      <c r="C106" s="3"/>
      <c r="D106" s="4"/>
      <c r="E106" s="4"/>
      <c r="F106" s="4"/>
      <c r="G106" s="4"/>
    </row>
    <row r="107" spans="1:10" s="1" customFormat="1">
      <c r="B107" s="2"/>
      <c r="C107" s="3"/>
      <c r="D107" s="4"/>
      <c r="E107" s="4"/>
      <c r="F107" s="4"/>
      <c r="G107" s="4"/>
    </row>
    <row r="108" spans="1:10" s="1" customFormat="1">
      <c r="B108" s="27"/>
      <c r="C108" s="5" t="s">
        <v>1</v>
      </c>
      <c r="D108" s="6"/>
      <c r="E108" s="6"/>
      <c r="F108" s="4"/>
      <c r="G108" s="4"/>
    </row>
    <row r="109" spans="1:10" s="1" customFormat="1">
      <c r="B109" s="2"/>
      <c r="C109" s="5" t="s">
        <v>209</v>
      </c>
      <c r="D109" s="6"/>
      <c r="E109" s="6"/>
      <c r="F109" s="4"/>
      <c r="G109" s="4"/>
    </row>
    <row r="110" spans="1:10" s="1" customFormat="1">
      <c r="B110" s="2"/>
      <c r="C110" s="3"/>
      <c r="D110" s="4"/>
      <c r="E110" s="4"/>
      <c r="F110" s="4"/>
      <c r="G110" s="4"/>
    </row>
    <row r="111" spans="1:10" s="9" customFormat="1" ht="25.5" customHeight="1">
      <c r="A111" s="43" t="s">
        <v>3</v>
      </c>
      <c r="B111" s="44" t="s">
        <v>4</v>
      </c>
      <c r="C111" s="44" t="s">
        <v>5</v>
      </c>
      <c r="D111" s="45" t="s">
        <v>6</v>
      </c>
      <c r="E111" s="45"/>
      <c r="F111" s="45"/>
      <c r="G111" s="45"/>
      <c r="H111" s="28" t="s">
        <v>7</v>
      </c>
    </row>
    <row r="112" spans="1:10" ht="66.75" customHeight="1">
      <c r="A112" s="43"/>
      <c r="B112" s="44"/>
      <c r="C112" s="44"/>
      <c r="D112" s="10" t="s">
        <v>8</v>
      </c>
      <c r="E112" s="10" t="s">
        <v>9</v>
      </c>
      <c r="F112" s="11" t="s">
        <v>10</v>
      </c>
      <c r="G112" s="12" t="s">
        <v>11</v>
      </c>
      <c r="H112" s="11" t="s">
        <v>13</v>
      </c>
    </row>
    <row r="113" spans="1:8" ht="66.75" customHeight="1">
      <c r="A113" s="40">
        <v>1</v>
      </c>
      <c r="B113" s="41" t="s">
        <v>31</v>
      </c>
      <c r="C113" s="41" t="s">
        <v>223</v>
      </c>
      <c r="D113" s="39">
        <v>173</v>
      </c>
      <c r="E113" s="39">
        <v>342.85</v>
      </c>
      <c r="F113" s="42">
        <v>15</v>
      </c>
      <c r="G113" s="39">
        <f t="shared" ref="G113:G119" si="3">F113+E113+D113</f>
        <v>530.85</v>
      </c>
      <c r="H113" s="42">
        <v>36</v>
      </c>
    </row>
    <row r="114" spans="1:8" ht="25.5" customHeight="1">
      <c r="A114" s="40">
        <v>2</v>
      </c>
      <c r="B114" s="38" t="s">
        <v>210</v>
      </c>
      <c r="C114" s="38" t="s">
        <v>211</v>
      </c>
      <c r="D114" s="39">
        <v>23.4</v>
      </c>
      <c r="E114" s="39">
        <v>314.87</v>
      </c>
      <c r="F114" s="38">
        <v>5</v>
      </c>
      <c r="G114" s="39">
        <f t="shared" si="3"/>
        <v>343.27</v>
      </c>
      <c r="H114" s="40">
        <v>0</v>
      </c>
    </row>
    <row r="115" spans="1:8" ht="15">
      <c r="A115" s="40">
        <v>3</v>
      </c>
      <c r="B115" s="39" t="s">
        <v>212</v>
      </c>
      <c r="C115" s="38" t="s">
        <v>213</v>
      </c>
      <c r="D115" s="38">
        <v>5</v>
      </c>
      <c r="E115" s="38">
        <v>51.93</v>
      </c>
      <c r="F115" s="39">
        <v>5</v>
      </c>
      <c r="G115" s="39">
        <f t="shared" si="3"/>
        <v>61.93</v>
      </c>
      <c r="H115" s="39">
        <v>0</v>
      </c>
    </row>
    <row r="116" spans="1:8" ht="15">
      <c r="A116" s="40">
        <v>4</v>
      </c>
      <c r="B116" s="39" t="s">
        <v>214</v>
      </c>
      <c r="C116" s="38" t="s">
        <v>215</v>
      </c>
      <c r="D116" s="38">
        <v>69.400000000000006</v>
      </c>
      <c r="E116" s="38">
        <v>203.99</v>
      </c>
      <c r="F116" s="39">
        <v>20</v>
      </c>
      <c r="G116" s="39">
        <f t="shared" si="3"/>
        <v>293.39</v>
      </c>
      <c r="H116" s="39">
        <v>0</v>
      </c>
    </row>
    <row r="117" spans="1:8" ht="30">
      <c r="A117" s="40">
        <v>5</v>
      </c>
      <c r="B117" s="39" t="s">
        <v>216</v>
      </c>
      <c r="C117" s="38" t="s">
        <v>217</v>
      </c>
      <c r="D117" s="38">
        <v>105</v>
      </c>
      <c r="E117" s="38">
        <v>214.96</v>
      </c>
      <c r="F117" s="39">
        <v>24</v>
      </c>
      <c r="G117" s="39">
        <f t="shared" si="3"/>
        <v>343.96000000000004</v>
      </c>
      <c r="H117" s="39">
        <v>62</v>
      </c>
    </row>
    <row r="118" spans="1:8" ht="30">
      <c r="A118" s="40">
        <v>6</v>
      </c>
      <c r="B118" s="39" t="s">
        <v>218</v>
      </c>
      <c r="C118" s="38" t="s">
        <v>219</v>
      </c>
      <c r="D118" s="38">
        <v>58</v>
      </c>
      <c r="E118" s="38">
        <v>83.33</v>
      </c>
      <c r="F118" s="39">
        <v>15</v>
      </c>
      <c r="G118" s="39">
        <f t="shared" si="3"/>
        <v>156.32999999999998</v>
      </c>
      <c r="H118" s="39">
        <v>0</v>
      </c>
    </row>
    <row r="119" spans="1:8" ht="30">
      <c r="A119" s="40">
        <v>7</v>
      </c>
      <c r="B119" s="39" t="s">
        <v>220</v>
      </c>
      <c r="C119" s="38" t="s">
        <v>221</v>
      </c>
      <c r="D119" s="38">
        <v>7.2</v>
      </c>
      <c r="E119" s="38">
        <v>256.70999999999998</v>
      </c>
      <c r="F119" s="39">
        <v>5</v>
      </c>
      <c r="G119" s="39">
        <f t="shared" si="3"/>
        <v>268.90999999999997</v>
      </c>
      <c r="H119" s="39">
        <v>0</v>
      </c>
    </row>
    <row r="120" spans="1:8" s="9" customFormat="1" ht="15.75">
      <c r="A120" s="29"/>
      <c r="B120" s="30"/>
      <c r="C120" s="30" t="s">
        <v>208</v>
      </c>
      <c r="D120" s="31">
        <f t="shared" ref="D120:F120" si="4">SUM(D113:D119)</f>
        <v>441</v>
      </c>
      <c r="E120" s="31">
        <f t="shared" si="4"/>
        <v>1468.6399999999999</v>
      </c>
      <c r="F120" s="31">
        <f t="shared" si="4"/>
        <v>89</v>
      </c>
      <c r="G120" s="31">
        <f>SUM(G113:G119)</f>
        <v>1998.6399999999999</v>
      </c>
      <c r="H120" s="31">
        <f>SUM(H113:H119)</f>
        <v>98</v>
      </c>
    </row>
  </sheetData>
  <mergeCells count="9">
    <mergeCell ref="H7:J7"/>
    <mergeCell ref="A111:A112"/>
    <mergeCell ref="B111:B112"/>
    <mergeCell ref="C111:C112"/>
    <mergeCell ref="D111:G111"/>
    <mergeCell ref="A7:A8"/>
    <mergeCell ref="B7:B8"/>
    <mergeCell ref="C7:C8"/>
    <mergeCell ref="D7:G7"/>
  </mergeCells>
  <printOptions horizontalCentered="1"/>
  <pageMargins left="0" right="0" top="0.196850393700787" bottom="0.59055118110236204" header="0.118110236220472" footer="0.118110236220472"/>
  <pageSetup paperSize="9" scale="55" fitToHeight="3" orientation="landscape" horizontalDpi="300" verticalDpi="300" r:id="rId1"/>
  <headerFooter alignWithMargins="0">
    <oddHeader>&amp;RPresedinte-Director General
Lucian Vasile BARA</oddHeader>
    <oddFooter>&amp;CDirector DRC,
Ovidiu MUNTEANU&amp;R
Sef Serviciu Decontare
Ec.Adriana COSOREANU</oddFooter>
  </headerFooter>
  <rowBreaks count="1" manualBreakCount="1">
    <brk id="4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LABORATOR +AN.PAT-TOTAL</vt:lpstr>
      <vt:lpstr>'LABORATOR +AN.PAT-TOTAL'!Print_Area</vt:lpstr>
      <vt:lpstr>'LABORATOR +AN.PAT-TOTAL'!Print_Titles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HP_12</cp:lastModifiedBy>
  <cp:lastPrinted>2017-03-30T20:22:12Z</cp:lastPrinted>
  <dcterms:created xsi:type="dcterms:W3CDTF">2016-07-28T18:42:40Z</dcterms:created>
  <dcterms:modified xsi:type="dcterms:W3CDTF">2017-03-30T20:26:49Z</dcterms:modified>
</cp:coreProperties>
</file>